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9204" activeTab="1"/>
  </bookViews>
  <sheets>
    <sheet name="Rekapitulace stavby" sheetId="1" r:id="rId1"/>
    <sheet name="z029032020 - MŠ Roztoky 1..." sheetId="2" r:id="rId2"/>
  </sheets>
  <definedNames>
    <definedName name="_xlnm._FilterDatabase" localSheetId="1" hidden="1">'z029032020 - MŠ Roztoky 1...'!$C$84:$K$194</definedName>
    <definedName name="_xlnm.Print_Titles" localSheetId="0">'Rekapitulace stavby'!$52:$52</definedName>
    <definedName name="_xlnm.Print_Titles" localSheetId="1">'z029032020 - MŠ Roztoky 1...'!$84:$84</definedName>
    <definedName name="_xlnm.Print_Area" localSheetId="0">'Rekapitulace stavby'!$D$4:$AO$36,'Rekapitulace stavby'!$C$42:$AQ$56</definedName>
    <definedName name="_xlnm.Print_Area" localSheetId="1">'z029032020 - MŠ Roztoky 1...'!$C$4:$J$37,'z029032020 - MŠ Roztoky 1...'!$C$43:$J$68,'z029032020 - MŠ Roztoky 1...'!$C$74:$K$194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194" i="2"/>
  <c r="BH194" i="2"/>
  <c r="BG194" i="2"/>
  <c r="BF194" i="2"/>
  <c r="T194" i="2"/>
  <c r="T193" i="2"/>
  <c r="R194" i="2"/>
  <c r="R193" i="2" s="1"/>
  <c r="R190" i="2" s="1"/>
  <c r="P194" i="2"/>
  <c r="P193" i="2"/>
  <c r="BK194" i="2"/>
  <c r="BK193" i="2" s="1"/>
  <c r="J193" i="2" s="1"/>
  <c r="J67" i="2" s="1"/>
  <c r="J194" i="2"/>
  <c r="BE194" i="2"/>
  <c r="BI192" i="2"/>
  <c r="BH192" i="2"/>
  <c r="BG192" i="2"/>
  <c r="BF192" i="2"/>
  <c r="T192" i="2"/>
  <c r="T191" i="2"/>
  <c r="T190" i="2"/>
  <c r="R192" i="2"/>
  <c r="R191" i="2"/>
  <c r="P192" i="2"/>
  <c r="P191" i="2" s="1"/>
  <c r="P190" i="2" s="1"/>
  <c r="BK192" i="2"/>
  <c r="BK191" i="2"/>
  <c r="J191" i="2" s="1"/>
  <c r="J66" i="2" s="1"/>
  <c r="J192" i="2"/>
  <c r="BE192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P186" i="2" s="1"/>
  <c r="BK188" i="2"/>
  <c r="J188" i="2"/>
  <c r="BE188" i="2"/>
  <c r="BI187" i="2"/>
  <c r="BH187" i="2"/>
  <c r="BG187" i="2"/>
  <c r="BF187" i="2"/>
  <c r="T187" i="2"/>
  <c r="T186" i="2" s="1"/>
  <c r="R187" i="2"/>
  <c r="R186" i="2"/>
  <c r="P187" i="2"/>
  <c r="BK187" i="2"/>
  <c r="BK186" i="2"/>
  <c r="J186" i="2"/>
  <c r="J187" i="2"/>
  <c r="BE187" i="2"/>
  <c r="J64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R179" i="2" s="1"/>
  <c r="P182" i="2"/>
  <c r="BK182" i="2"/>
  <c r="J182" i="2"/>
  <c r="BE182" i="2"/>
  <c r="BI181" i="2"/>
  <c r="BH181" i="2"/>
  <c r="BG181" i="2"/>
  <c r="BF181" i="2"/>
  <c r="T181" i="2"/>
  <c r="R181" i="2"/>
  <c r="P181" i="2"/>
  <c r="P179" i="2" s="1"/>
  <c r="BK181" i="2"/>
  <c r="J181" i="2"/>
  <c r="BE181" i="2"/>
  <c r="BI180" i="2"/>
  <c r="BH180" i="2"/>
  <c r="BG180" i="2"/>
  <c r="BF180" i="2"/>
  <c r="T180" i="2"/>
  <c r="T179" i="2"/>
  <c r="R180" i="2"/>
  <c r="P180" i="2"/>
  <c r="BK180" i="2"/>
  <c r="BK179" i="2" s="1"/>
  <c r="J179" i="2" s="1"/>
  <c r="J63" i="2" s="1"/>
  <c r="J180" i="2"/>
  <c r="BE180" i="2" s="1"/>
  <c r="BI178" i="2"/>
  <c r="BH178" i="2"/>
  <c r="BG178" i="2"/>
  <c r="BF178" i="2"/>
  <c r="T178" i="2"/>
  <c r="R178" i="2"/>
  <c r="R176" i="2" s="1"/>
  <c r="P178" i="2"/>
  <c r="BK178" i="2"/>
  <c r="J178" i="2"/>
  <c r="BE178" i="2"/>
  <c r="BI177" i="2"/>
  <c r="BH177" i="2"/>
  <c r="BG177" i="2"/>
  <c r="BF177" i="2"/>
  <c r="T177" i="2"/>
  <c r="T176" i="2" s="1"/>
  <c r="R177" i="2"/>
  <c r="P177" i="2"/>
  <c r="P176" i="2" s="1"/>
  <c r="BK177" i="2"/>
  <c r="BK176" i="2"/>
  <c r="J176" i="2" s="1"/>
  <c r="J62" i="2" s="1"/>
  <c r="J177" i="2"/>
  <c r="BE177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T165" i="2" s="1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R165" i="2" s="1"/>
  <c r="P166" i="2"/>
  <c r="P165" i="2"/>
  <c r="BK166" i="2"/>
  <c r="BK165" i="2" s="1"/>
  <c r="J165" i="2" s="1"/>
  <c r="J61" i="2" s="1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T145" i="2" s="1"/>
  <c r="R147" i="2"/>
  <c r="R145" i="2" s="1"/>
  <c r="P147" i="2"/>
  <c r="BK147" i="2"/>
  <c r="J147" i="2"/>
  <c r="BE147" i="2"/>
  <c r="BI146" i="2"/>
  <c r="BH146" i="2"/>
  <c r="BG146" i="2"/>
  <c r="BF146" i="2"/>
  <c r="T146" i="2"/>
  <c r="R146" i="2"/>
  <c r="P146" i="2"/>
  <c r="P145" i="2" s="1"/>
  <c r="BK146" i="2"/>
  <c r="BK145" i="2"/>
  <c r="J145" i="2" s="1"/>
  <c r="J60" i="2" s="1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T118" i="2" s="1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BK118" i="2" s="1"/>
  <c r="J118" i="2" s="1"/>
  <c r="J59" i="2" s="1"/>
  <c r="J120" i="2"/>
  <c r="BE120" i="2" s="1"/>
  <c r="BI119" i="2"/>
  <c r="BH119" i="2"/>
  <c r="BG119" i="2"/>
  <c r="BF119" i="2"/>
  <c r="T119" i="2"/>
  <c r="R119" i="2"/>
  <c r="R118" i="2" s="1"/>
  <c r="P119" i="2"/>
  <c r="P118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T99" i="2" s="1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BK99" i="2" s="1"/>
  <c r="J99" i="2" s="1"/>
  <c r="J58" i="2" s="1"/>
  <c r="J101" i="2"/>
  <c r="BE101" i="2" s="1"/>
  <c r="BI100" i="2"/>
  <c r="BH100" i="2"/>
  <c r="BG100" i="2"/>
  <c r="BF100" i="2"/>
  <c r="T100" i="2"/>
  <c r="R100" i="2"/>
  <c r="R99" i="2" s="1"/>
  <c r="P100" i="2"/>
  <c r="P99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F33" i="2" s="1"/>
  <c r="BB55" i="1" s="1"/>
  <c r="BB54" i="1" s="1"/>
  <c r="BF91" i="2"/>
  <c r="J32" i="2" s="1"/>
  <c r="AW55" i="1" s="1"/>
  <c r="T91" i="2"/>
  <c r="R91" i="2"/>
  <c r="P91" i="2"/>
  <c r="BK91" i="2"/>
  <c r="J91" i="2"/>
  <c r="BE91" i="2" s="1"/>
  <c r="BI90" i="2"/>
  <c r="F35" i="2" s="1"/>
  <c r="BD55" i="1" s="1"/>
  <c r="BD54" i="1" s="1"/>
  <c r="W33" i="1" s="1"/>
  <c r="BH90" i="2"/>
  <c r="F34" i="2" s="1"/>
  <c r="BC55" i="1" s="1"/>
  <c r="BC54" i="1" s="1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T87" i="2" s="1"/>
  <c r="R89" i="2"/>
  <c r="P89" i="2"/>
  <c r="P87" i="2" s="1"/>
  <c r="P86" i="2" s="1"/>
  <c r="P85" i="2" s="1"/>
  <c r="AU55" i="1" s="1"/>
  <c r="AU54" i="1" s="1"/>
  <c r="BK89" i="2"/>
  <c r="BK87" i="2" s="1"/>
  <c r="J89" i="2"/>
  <c r="BE89" i="2"/>
  <c r="BI88" i="2"/>
  <c r="BH88" i="2"/>
  <c r="BG88" i="2"/>
  <c r="BF88" i="2"/>
  <c r="T88" i="2"/>
  <c r="R88" i="2"/>
  <c r="R87" i="2" s="1"/>
  <c r="P88" i="2"/>
  <c r="BK88" i="2"/>
  <c r="J88" i="2"/>
  <c r="BE88" i="2" s="1"/>
  <c r="F79" i="2"/>
  <c r="E77" i="2"/>
  <c r="F48" i="2"/>
  <c r="E46" i="2"/>
  <c r="J22" i="2"/>
  <c r="E22" i="2"/>
  <c r="J82" i="2"/>
  <c r="J51" i="2"/>
  <c r="J21" i="2"/>
  <c r="J19" i="2"/>
  <c r="E19" i="2"/>
  <c r="J81" i="2"/>
  <c r="J50" i="2"/>
  <c r="J18" i="2"/>
  <c r="J16" i="2"/>
  <c r="E16" i="2"/>
  <c r="F82" i="2" s="1"/>
  <c r="J15" i="2"/>
  <c r="J13" i="2"/>
  <c r="E13" i="2"/>
  <c r="F81" i="2" s="1"/>
  <c r="J12" i="2"/>
  <c r="J10" i="2"/>
  <c r="J48" i="2" s="1"/>
  <c r="J79" i="2"/>
  <c r="AS54" i="1"/>
  <c r="L50" i="1"/>
  <c r="AM50" i="1"/>
  <c r="AM49" i="1"/>
  <c r="L49" i="1"/>
  <c r="AM47" i="1"/>
  <c r="L47" i="1"/>
  <c r="L45" i="1"/>
  <c r="L44" i="1"/>
  <c r="R86" i="2" l="1"/>
  <c r="R85" i="2" s="1"/>
  <c r="J87" i="2"/>
  <c r="J57" i="2" s="1"/>
  <c r="BK86" i="2"/>
  <c r="AY54" i="1"/>
  <c r="W32" i="1"/>
  <c r="AX54" i="1"/>
  <c r="W31" i="1"/>
  <c r="T86" i="2"/>
  <c r="T85" i="2" s="1"/>
  <c r="J31" i="2"/>
  <c r="AV55" i="1" s="1"/>
  <c r="AT55" i="1" s="1"/>
  <c r="F31" i="2"/>
  <c r="AZ55" i="1" s="1"/>
  <c r="AZ54" i="1" s="1"/>
  <c r="F51" i="2"/>
  <c r="F50" i="2"/>
  <c r="F32" i="2"/>
  <c r="BA55" i="1" s="1"/>
  <c r="BA54" i="1" s="1"/>
  <c r="BK190" i="2"/>
  <c r="J190" i="2" s="1"/>
  <c r="J65" i="2" s="1"/>
  <c r="J86" i="2" l="1"/>
  <c r="J56" i="2" s="1"/>
  <c r="BK85" i="2"/>
  <c r="J85" i="2" s="1"/>
  <c r="W29" i="1"/>
  <c r="AV54" i="1"/>
  <c r="W30" i="1"/>
  <c r="AW54" i="1"/>
  <c r="AK30" i="1" s="1"/>
  <c r="AT54" i="1" l="1"/>
  <c r="AK29" i="1"/>
  <c r="J55" i="2"/>
  <c r="J28" i="2"/>
  <c r="J37" i="2" l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<sst xmlns="http://schemas.openxmlformats.org/spreadsheetml/2006/main" count="1738" uniqueCount="516">
  <si>
    <t>Export Komplet</t>
  </si>
  <si>
    <t/>
  </si>
  <si>
    <t>2.0</t>
  </si>
  <si>
    <t>False</t>
  </si>
  <si>
    <t>{8b4b9c2f-9b43-458b-b4ec-8a3630461b9b}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</si>
  <si>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</si>
  <si>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</si>
  <si>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</si>
  <si>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</si>
  <si>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</si>
  <si>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</si>
  <si>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</si>
  <si>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</si>
  <si>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</si>
  <si>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z029032020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</si>
  <si>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</si>
  <si>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</si>
  <si>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Roztoky 193 - vytápění - pavilon kuchyně</t>
  </si>
  <si>
    <t>KSO:</t>
  </si>
  <si>
    <t>CC-CZ:</t>
  </si>
  <si>
    <t>Místo:</t>
  </si>
  <si>
    <t xml:space="preserve"> </t>
  </si>
  <si>
    <t>Datum:</t>
  </si>
  <si>
    <t>25. 3. 2020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</si>
  <si>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</si>
  <si>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</si>
  <si>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</si>
  <si>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</si>
  <si>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</si>
  <si>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</si>
  <si>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</si>
  <si>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</si>
  <si>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</si>
  <si>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</si>
  <si>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</si>
  <si>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</si>
  <si>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</si>
  <si>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</si>
  <si>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</si>
  <si>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</si>
  <si>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</si>
  <si>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</si>
  <si>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</si>
  <si>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</si>
  <si>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</si>
  <si>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</si>
  <si>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</si>
  <si>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</si>
  <si>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</si>
  <si>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</si>
  <si>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</si>
  <si>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</si>
  <si>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</si>
  <si>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</si>
  <si>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</si>
  <si>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</si>
  <si>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</si>
  <si>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</si>
  <si>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</si>
  <si>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</si>
  <si>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</si>
  <si>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</si>
  <si>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</si>
  <si>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</si>
  <si>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</si>
  <si>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</si>
  <si>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</si>
  <si>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</si>
  <si>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</si>
  <si>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</si>
  <si>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</si>
  <si>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</si>
  <si>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</si>
  <si>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</si>
  <si>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</si>
  <si>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</si>
  <si>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</si>
  <si>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</si>
  <si>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</si>
  <si>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</si>
  <si>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</si>
  <si>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</si>
  <si>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</si>
  <si>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</si>
  <si>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</si>
  <si>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</si>
  <si>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</si>
  <si>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</si>
  <si>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</si>
  <si>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</si>
  <si>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</si>
  <si>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</si>
  <si>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</si>
  <si>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</si>
  <si>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</si>
  <si>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</si>
  <si>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</si>
  <si>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</si>
  <si>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</si>
  <si>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</si>
  <si>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</si>
  <si>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</si>
  <si>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</si>
  <si>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</si>
  <si>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</si>
  <si>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</si>
  <si>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</si>
  <si>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</si>
  <si>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</si>
  <si>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732</t>
  </si>
  <si>
    <t>Ústřední vytápění - strojovny</t>
  </si>
  <si>
    <t>M</t>
  </si>
  <si>
    <t>48487000R01</t>
  </si>
  <si>
    <t>rozdělovač a sběrač RS UNI 3 M 80 DN 50</t>
  </si>
  <si>
    <t>kus</t>
  </si>
  <si>
    <t>32</t>
  </si>
  <si>
    <t>16</t>
  </si>
  <si>
    <t>-439797196</t>
  </si>
  <si>
    <t>48487000R02</t>
  </si>
  <si>
    <t xml:space="preserve">izolace rozdělovače a sběrače RS UNI 3 </t>
  </si>
  <si>
    <t>1957358353</t>
  </si>
  <si>
    <t>3</t>
  </si>
  <si>
    <t>48487000R03</t>
  </si>
  <si>
    <t xml:space="preserve">konzola rozdělovače a sběrače RS UNI 3 </t>
  </si>
  <si>
    <t>-24198190</t>
  </si>
  <si>
    <t>4</t>
  </si>
  <si>
    <t>K</t>
  </si>
  <si>
    <t>732199100</t>
  </si>
  <si>
    <t>Montáž orientačních štítků</t>
  </si>
  <si>
    <t>CS ÚRS 2019 01</t>
  </si>
  <si>
    <t>588900238</t>
  </si>
  <si>
    <t>5</t>
  </si>
  <si>
    <t>bez42110R01</t>
  </si>
  <si>
    <t>štítek plastový -  bezpečnostní nápis</t>
  </si>
  <si>
    <t>-650421919</t>
  </si>
  <si>
    <t>6</t>
  </si>
  <si>
    <t>732219335</t>
  </si>
  <si>
    <t>Montáž ohříváku vody stojatého PN 2,5/0,6 o obsahu 1000 litrů</t>
  </si>
  <si>
    <t>1723830100</t>
  </si>
  <si>
    <t>7</t>
  </si>
  <si>
    <t>DZD.121070101</t>
  </si>
  <si>
    <t>ohřívač vody zásobníkový OKC 300 NTR/BP objem 300 litrů</t>
  </si>
  <si>
    <t>-178239201</t>
  </si>
  <si>
    <t>8</t>
  </si>
  <si>
    <t>732429212</t>
  </si>
  <si>
    <t>Montáž čerpadla oběhového mokroběžného závitového DN 25</t>
  </si>
  <si>
    <t>-1621753623</t>
  </si>
  <si>
    <t>9</t>
  </si>
  <si>
    <t>GRS.97993211</t>
  </si>
  <si>
    <t>ALPHA2 25-60 N 180 1x230V 50Hz 6H</t>
  </si>
  <si>
    <t>-758500866</t>
  </si>
  <si>
    <t>10</t>
  </si>
  <si>
    <t>732429215</t>
  </si>
  <si>
    <t>Montáž čerpadla oběhového mokroběžného závitového DN 32</t>
  </si>
  <si>
    <t>1191004965</t>
  </si>
  <si>
    <t>11</t>
  </si>
  <si>
    <t>GRS.97993214</t>
  </si>
  <si>
    <t>ALPHA2 32-60 N 180 1x230V 50Hz 6H</t>
  </si>
  <si>
    <t>153423255</t>
  </si>
  <si>
    <t>733</t>
  </si>
  <si>
    <t>Ústřední vytápění - rozvodné potrubí</t>
  </si>
  <si>
    <t>12</t>
  </si>
  <si>
    <t>733111218</t>
  </si>
  <si>
    <t>Potrubí ocelové závitové bezešvé zesílené v kotelnách nebo strojovnách DN 50</t>
  </si>
  <si>
    <t>m</t>
  </si>
  <si>
    <t>-1114251836</t>
  </si>
  <si>
    <t>13</t>
  </si>
  <si>
    <t>733113118</t>
  </si>
  <si>
    <t>Příplatek k porubí z trubek ocelových závitových za zhotovení závitové ocelové přípojky DN 50</t>
  </si>
  <si>
    <t>-1605569516</t>
  </si>
  <si>
    <t>14</t>
  </si>
  <si>
    <t>733191928</t>
  </si>
  <si>
    <t>Navaření na potrubí ocelové závitové DN 50</t>
  </si>
  <si>
    <t>931649780</t>
  </si>
  <si>
    <t>733223301</t>
  </si>
  <si>
    <t>Potrubí měděné tvrdé spojované lisováním DN 12 ÚT</t>
  </si>
  <si>
    <t>235519049</t>
  </si>
  <si>
    <t>733223302</t>
  </si>
  <si>
    <t>Potrubí měděné tvrdé spojované lisováním DN 15 ÚT</t>
  </si>
  <si>
    <t>1827976422</t>
  </si>
  <si>
    <t>17</t>
  </si>
  <si>
    <t>733223303</t>
  </si>
  <si>
    <t>Potrubí měděné tvrdé spojované lisováním DN 20 ÚT</t>
  </si>
  <si>
    <t>-989156869</t>
  </si>
  <si>
    <t>18</t>
  </si>
  <si>
    <t>733223304</t>
  </si>
  <si>
    <t>Potrubí měděné tvrdé spojované lisováním DN 25 ÚT</t>
  </si>
  <si>
    <t>547952787</t>
  </si>
  <si>
    <t>19</t>
  </si>
  <si>
    <t>733223305</t>
  </si>
  <si>
    <t>Potrubí měděné tvrdé spojované lisováním DN 32 ÚT</t>
  </si>
  <si>
    <t>-1609897412</t>
  </si>
  <si>
    <t>20</t>
  </si>
  <si>
    <t>733224202</t>
  </si>
  <si>
    <t>Příplatek k potrubí měděnému za potrubí vedené v kotelnách nebo strojovnách D 15x1</t>
  </si>
  <si>
    <t>1892736903</t>
  </si>
  <si>
    <t>VV</t>
  </si>
  <si>
    <t>21*2</t>
  </si>
  <si>
    <t>733224206</t>
  </si>
  <si>
    <t>Příplatek k potrubí měděnému za potrubí vedené v kotelnách nebo strojovnách D 35x1,5</t>
  </si>
  <si>
    <t>2141497919</t>
  </si>
  <si>
    <t>22</t>
  </si>
  <si>
    <t>733224222</t>
  </si>
  <si>
    <t>Příplatek k potrubí měděnému za zhotovení přípojky z trubek měděných D 15x1</t>
  </si>
  <si>
    <t>-376902675</t>
  </si>
  <si>
    <t>23</t>
  </si>
  <si>
    <t>733291101</t>
  </si>
  <si>
    <t>Zkouška těsnosti potrubí měděné do D 35x1,5</t>
  </si>
  <si>
    <t>-593079152</t>
  </si>
  <si>
    <t>24</t>
  </si>
  <si>
    <t>733811241</t>
  </si>
  <si>
    <t>Ochrana potrubí ústředního vytápění termoizolačními trubicemi z PE tl do 20 mm DN do 22 mm</t>
  </si>
  <si>
    <t>-306957669</t>
  </si>
  <si>
    <t>25</t>
  </si>
  <si>
    <t>733811242</t>
  </si>
  <si>
    <t>Ochrana potrubí ústředního vytápění termoizolačními trubicemi z PE tl do 20 mm DN do 45 mm</t>
  </si>
  <si>
    <t>264597605</t>
  </si>
  <si>
    <t>26</t>
  </si>
  <si>
    <t>733811253</t>
  </si>
  <si>
    <t>Ochrana potrubí ústředního vytápění termoizolačními trubicemi z PE tl do 25 mm DN do 63 mm</t>
  </si>
  <si>
    <t>-838791901</t>
  </si>
  <si>
    <t>27</t>
  </si>
  <si>
    <t>998733103</t>
  </si>
  <si>
    <t>Přesun hmot tonážní pro rozvody potrubí v objektech v do 24 m</t>
  </si>
  <si>
    <t>t</t>
  </si>
  <si>
    <t>-713464132</t>
  </si>
  <si>
    <t>28</t>
  </si>
  <si>
    <t>998733181</t>
  </si>
  <si>
    <t>Příplatek k přesunu hmot tonážní 733 prováděný bez použití mechanizace</t>
  </si>
  <si>
    <t>-812025057</t>
  </si>
  <si>
    <t>734</t>
  </si>
  <si>
    <t>Ústřední vytápění - armatury</t>
  </si>
  <si>
    <t>29</t>
  </si>
  <si>
    <t>734209125</t>
  </si>
  <si>
    <t>Montáž armatury závitové s třemi závity G 1</t>
  </si>
  <si>
    <t>-1584134433</t>
  </si>
  <si>
    <t>30</t>
  </si>
  <si>
    <t>55120000R01</t>
  </si>
  <si>
    <t>servopohon ke směšovacím ventilům a kotlovým sestavám 230V ARA 600</t>
  </si>
  <si>
    <t>-580635547</t>
  </si>
  <si>
    <t>31</t>
  </si>
  <si>
    <t>55128000R01</t>
  </si>
  <si>
    <t>ventil závitový třícestný směšovací VRG 130 kvs 6,3 DN25</t>
  </si>
  <si>
    <t>-1492836186</t>
  </si>
  <si>
    <t>734211120</t>
  </si>
  <si>
    <t>Ventil závitový odvzdušňovací G 1/2 PN 14 do 120°C automatický</t>
  </si>
  <si>
    <t>132627071</t>
  </si>
  <si>
    <t>33</t>
  </si>
  <si>
    <t>734211127</t>
  </si>
  <si>
    <t>Ventil závitový odvzdušňovací G 1/2 PN 14 do 120°C automatický se zpětnou klapkou otopných těles</t>
  </si>
  <si>
    <t>2011709895</t>
  </si>
  <si>
    <t>34</t>
  </si>
  <si>
    <t>734221536</t>
  </si>
  <si>
    <t>Ventil závitový termostatický rohový dvouregulační G 1/2 PN 16 do 110°C bez hlavice ovládání</t>
  </si>
  <si>
    <t>143862328</t>
  </si>
  <si>
    <t>35</t>
  </si>
  <si>
    <t>734221686</t>
  </si>
  <si>
    <t>Termostatická hlavice vosková PN 10 do 110°C otopných těles VK</t>
  </si>
  <si>
    <t>1578879632</t>
  </si>
  <si>
    <t>36</t>
  </si>
  <si>
    <t>734242414</t>
  </si>
  <si>
    <t>Ventil závitový zpětný přímý G 1 PN 16 do 110°C</t>
  </si>
  <si>
    <t>1928529117</t>
  </si>
  <si>
    <t>37</t>
  </si>
  <si>
    <t>734242415</t>
  </si>
  <si>
    <t>Ventil závitový zpětný přímý G 5/4 PN 16 do 110°C</t>
  </si>
  <si>
    <t>-489048698</t>
  </si>
  <si>
    <t>38</t>
  </si>
  <si>
    <t>734261402</t>
  </si>
  <si>
    <t>Armatura připojovací rohová G 1/2x18 PN 10 do 110°C radiátorů typu VK</t>
  </si>
  <si>
    <t>695669867</t>
  </si>
  <si>
    <t>39</t>
  </si>
  <si>
    <t>734261417</t>
  </si>
  <si>
    <t>Šroubení regulační radiátorové rohové G 1/2 s vypouštěním</t>
  </si>
  <si>
    <t>-1235321055</t>
  </si>
  <si>
    <t>40</t>
  </si>
  <si>
    <t>734291123</t>
  </si>
  <si>
    <t>Kohout plnící a vypouštěcí G 1/2 PN 10 do 90°C závitový</t>
  </si>
  <si>
    <t>2036624522</t>
  </si>
  <si>
    <t>41</t>
  </si>
  <si>
    <t>734291244</t>
  </si>
  <si>
    <t>Filtr závitový přímý G 1 PN 16 do 130°C s vnitřními závity</t>
  </si>
  <si>
    <t>1125534712</t>
  </si>
  <si>
    <t>42</t>
  </si>
  <si>
    <t>734291245</t>
  </si>
  <si>
    <t>Filtr závitový přímý G 1 1/4 PN 16 do 130°C s vnitřními závity</t>
  </si>
  <si>
    <t>924251140</t>
  </si>
  <si>
    <t>43</t>
  </si>
  <si>
    <t>734292774</t>
  </si>
  <si>
    <t>Kohout kulový přímý G 1 PN 42 do 185°C plnoprůtokový s koulí DADO vnitřní závit</t>
  </si>
  <si>
    <t>1124726114</t>
  </si>
  <si>
    <t>44</t>
  </si>
  <si>
    <t>734292775</t>
  </si>
  <si>
    <t>Kohout kulový přímý G 1 1/4 PN 42 do 185°C plnoprůtokový s koulí DADO vnitřní závit</t>
  </si>
  <si>
    <t>-1747032055</t>
  </si>
  <si>
    <t>45</t>
  </si>
  <si>
    <t>734292777</t>
  </si>
  <si>
    <t>Kohout kulový přímý G 2 PN 42 do 185°C plnoprůtokový s koulí DADO vnitřní závit</t>
  </si>
  <si>
    <t>-1406489616</t>
  </si>
  <si>
    <t>46</t>
  </si>
  <si>
    <t>734411131</t>
  </si>
  <si>
    <t>Teploměr technický s pevným stonkem a jímkou spodní připojení průměr 80 mm délky 50 mm</t>
  </si>
  <si>
    <t>1340982812</t>
  </si>
  <si>
    <t>47</t>
  </si>
  <si>
    <t>734411601</t>
  </si>
  <si>
    <t>Ochranná jímka se závitem do G 1</t>
  </si>
  <si>
    <t>-1075347596</t>
  </si>
  <si>
    <t>48</t>
  </si>
  <si>
    <t>734421101</t>
  </si>
  <si>
    <t>Tlakoměr s pevným stonkem a zpětnou klapkou tlak 0-16 bar průměr 50 mm spodní připojení</t>
  </si>
  <si>
    <t>1942965371</t>
  </si>
  <si>
    <t>49</t>
  </si>
  <si>
    <t>734424101</t>
  </si>
  <si>
    <t>Kondenzační smyčka k přivaření zahnutá PN 250 do 300°C</t>
  </si>
  <si>
    <t>-2043186490</t>
  </si>
  <si>
    <t>50</t>
  </si>
  <si>
    <t>734424911</t>
  </si>
  <si>
    <t>Příslušenství tlakoměrů kohout čepový PN 6 do 50°C s nátrubkovou přípojkou M 12x1,5 mm</t>
  </si>
  <si>
    <t>576108393</t>
  </si>
  <si>
    <t>51</t>
  </si>
  <si>
    <t>734424933</t>
  </si>
  <si>
    <t>Přípojka závitová tlakoměrů DN 15 s trubkovým závitem vnějším a metrickým závitem vnitřním</t>
  </si>
  <si>
    <t>-1440965357</t>
  </si>
  <si>
    <t>52</t>
  </si>
  <si>
    <t>734494213</t>
  </si>
  <si>
    <t>Návarek s trubkovým závitem G 1/2</t>
  </si>
  <si>
    <t>-2086560907</t>
  </si>
  <si>
    <t>53</t>
  </si>
  <si>
    <t>998734103</t>
  </si>
  <si>
    <t>Přesun hmot tonážní pro armatury v objektech v do 24 m</t>
  </si>
  <si>
    <t>-708044619</t>
  </si>
  <si>
    <t>54</t>
  </si>
  <si>
    <t>998734181</t>
  </si>
  <si>
    <t>Příplatek k přesunu hmot tonážní 734 prováděný bez použití mechanizace</t>
  </si>
  <si>
    <t>-2043665704</t>
  </si>
  <si>
    <t>735</t>
  </si>
  <si>
    <t>Ústřední vytápění - otopná tělesa</t>
  </si>
  <si>
    <t>55</t>
  </si>
  <si>
    <t>735000912</t>
  </si>
  <si>
    <t>Vyregulování ventilu nebo kohoutu dvojregulačního s termostatickým ovládáním</t>
  </si>
  <si>
    <t>201721014</t>
  </si>
  <si>
    <t>56</t>
  </si>
  <si>
    <t>735110911</t>
  </si>
  <si>
    <t>Přetěsnění růžice radiátorové otopných těles litinových článkových</t>
  </si>
  <si>
    <t>1838957213</t>
  </si>
  <si>
    <t>57</t>
  </si>
  <si>
    <t>735110912</t>
  </si>
  <si>
    <t>Rozpojení tělesa otopného teplovodního</t>
  </si>
  <si>
    <t>1913260856</t>
  </si>
  <si>
    <t>58</t>
  </si>
  <si>
    <t>735110914</t>
  </si>
  <si>
    <t>Stažení otopného tělesa</t>
  </si>
  <si>
    <t>913931201</t>
  </si>
  <si>
    <t>59</t>
  </si>
  <si>
    <t>735111810</t>
  </si>
  <si>
    <t>Demontáž otopného tělesa litinového článkového</t>
  </si>
  <si>
    <t>m2</t>
  </si>
  <si>
    <t>-1630520976</t>
  </si>
  <si>
    <t>186*0,345</t>
  </si>
  <si>
    <t>60</t>
  </si>
  <si>
    <t>735117110</t>
  </si>
  <si>
    <t>Odpojení a připojení otopného tělesa litinového po nátěru</t>
  </si>
  <si>
    <t>34330575</t>
  </si>
  <si>
    <t>61</t>
  </si>
  <si>
    <t>735118110</t>
  </si>
  <si>
    <t>Zkoušky těsnosti otopných těles litinových článkových vodou</t>
  </si>
  <si>
    <t>321266237</t>
  </si>
  <si>
    <t>62</t>
  </si>
  <si>
    <t>735119140</t>
  </si>
  <si>
    <t>Montáž otopného tělesa litinového článkového</t>
  </si>
  <si>
    <t>-1725646979</t>
  </si>
  <si>
    <t>63</t>
  </si>
  <si>
    <t>735151152</t>
  </si>
  <si>
    <t>Otopné těleso panelové jednodeskové bez přídavné přestupní plochy výška/délka 500/500 mm výkon 257 W</t>
  </si>
  <si>
    <t>1965351653</t>
  </si>
  <si>
    <t>64</t>
  </si>
  <si>
    <t>735151492</t>
  </si>
  <si>
    <t>Otopné těleso panelové dvoudeskové 1 přídavná přestupní plocha výška/délka 900/500 mm výkon 877 W</t>
  </si>
  <si>
    <t>1335195868</t>
  </si>
  <si>
    <t>65</t>
  </si>
  <si>
    <t>735159210</t>
  </si>
  <si>
    <t>Montáž otopných těles panelových dvouřadých délky do 1140 mm</t>
  </si>
  <si>
    <t>-705693874</t>
  </si>
  <si>
    <t>66</t>
  </si>
  <si>
    <t>735164261</t>
  </si>
  <si>
    <t>Otopné těleso trubkové výška/délka 1500/595 mm</t>
  </si>
  <si>
    <t>-1476952866</t>
  </si>
  <si>
    <t>67</t>
  </si>
  <si>
    <t>735191910</t>
  </si>
  <si>
    <t>Napuštění vody do otopných těles</t>
  </si>
  <si>
    <t>1870869342</t>
  </si>
  <si>
    <t>186*0,345+4*15*0,5+10</t>
  </si>
  <si>
    <t>68</t>
  </si>
  <si>
    <t>735192911</t>
  </si>
  <si>
    <t>Zpětná montáž otopných těles článkových litinových</t>
  </si>
  <si>
    <t>256531433</t>
  </si>
  <si>
    <t>4*15*0,345</t>
  </si>
  <si>
    <t>69</t>
  </si>
  <si>
    <t>998735103</t>
  </si>
  <si>
    <t>Přesun hmot tonážní pro otopná tělesa v objektech v do 24 m</t>
  </si>
  <si>
    <t>-1440713079</t>
  </si>
  <si>
    <t>70</t>
  </si>
  <si>
    <t>998735181</t>
  </si>
  <si>
    <t>Příplatek k přesunu hmot tonážní 735 prováděný bez použití mechanizace</t>
  </si>
  <si>
    <t>2128878238</t>
  </si>
  <si>
    <t>741</t>
  </si>
  <si>
    <t>Elektroinstalace - silnoproud</t>
  </si>
  <si>
    <t>71</t>
  </si>
  <si>
    <t>741110511</t>
  </si>
  <si>
    <t>Montáž lišta a kanálek vkládací šířky do 60 mm s víčkem</t>
  </si>
  <si>
    <t>1767508348</t>
  </si>
  <si>
    <t>72</t>
  </si>
  <si>
    <t>34571804</t>
  </si>
  <si>
    <t>lišta elektroinstalační nosná pro vnitřní vedení bez otvorů, 20x10 mm</t>
  </si>
  <si>
    <t>-211361891</t>
  </si>
  <si>
    <t>73</t>
  </si>
  <si>
    <t>741112061</t>
  </si>
  <si>
    <t>Montáž krabice přístrojová zapuštěná plastová kruhová</t>
  </si>
  <si>
    <t>2100482664</t>
  </si>
  <si>
    <t>74</t>
  </si>
  <si>
    <t>34571515</t>
  </si>
  <si>
    <t>krabice přístrojová instalační 400 V, 142x71x45mm do dutých stěn</t>
  </si>
  <si>
    <t>1933133675</t>
  </si>
  <si>
    <t>75</t>
  </si>
  <si>
    <t>741120401</t>
  </si>
  <si>
    <t>Montáž vodič Cu izolovaný drátovací plný žíla 0,35-6 mm2 v rozváděči (CY)</t>
  </si>
  <si>
    <t>1572336529</t>
  </si>
  <si>
    <t>76</t>
  </si>
  <si>
    <t>741124641</t>
  </si>
  <si>
    <t>Montáž kabel Cu topný okruh 230 V 19 m uložený na konstrukci</t>
  </si>
  <si>
    <t>-1806277471</t>
  </si>
  <si>
    <t>77</t>
  </si>
  <si>
    <t>34109511</t>
  </si>
  <si>
    <t>kabel silový s Cu jádrem plochý 1kV  2x1,5mm2</t>
  </si>
  <si>
    <t>-1380041856</t>
  </si>
  <si>
    <t>78</t>
  </si>
  <si>
    <t>34109000R01</t>
  </si>
  <si>
    <t xml:space="preserve">kabel silový topný samoregulační 15m sada pro ohřev potrubí </t>
  </si>
  <si>
    <t>-1671984405</t>
  </si>
  <si>
    <t>79</t>
  </si>
  <si>
    <t>741310000R01</t>
  </si>
  <si>
    <t>Montáž regulace MaR</t>
  </si>
  <si>
    <t>-407199246</t>
  </si>
  <si>
    <t>80</t>
  </si>
  <si>
    <t>35800000R01</t>
  </si>
  <si>
    <t>regulace Siemens</t>
  </si>
  <si>
    <t>1157046475</t>
  </si>
  <si>
    <t>767</t>
  </si>
  <si>
    <t>Konstrukce zámečnické</t>
  </si>
  <si>
    <t>81</t>
  </si>
  <si>
    <t>767995111</t>
  </si>
  <si>
    <t>Montáž atypických zámečnických konstrukcí hmotnosti do 5 kg</t>
  </si>
  <si>
    <t>kg</t>
  </si>
  <si>
    <t>1939830359</t>
  </si>
  <si>
    <t>82</t>
  </si>
  <si>
    <t>48455984R01</t>
  </si>
  <si>
    <t>konzole stěnová nebo závěsná C-nosník, konzoly, spojovací materiál-sestavy</t>
  </si>
  <si>
    <t>pár</t>
  </si>
  <si>
    <t>298115728</t>
  </si>
  <si>
    <t>783</t>
  </si>
  <si>
    <t>Dokončovací práce - nátěry</t>
  </si>
  <si>
    <t>83</t>
  </si>
  <si>
    <t>783601341</t>
  </si>
  <si>
    <t>Odrezivění litinových otopných těles před provedením nátěru</t>
  </si>
  <si>
    <t>794546083</t>
  </si>
  <si>
    <t>84</t>
  </si>
  <si>
    <t>783601345</t>
  </si>
  <si>
    <t>Odmaštění litinových otopných těles odmašťovačem vodou ředitelným před provedením nátěru</t>
  </si>
  <si>
    <t>570036903</t>
  </si>
  <si>
    <t>85</t>
  </si>
  <si>
    <t>783601441</t>
  </si>
  <si>
    <t>Ometením litinových otopných těles před provedením nátěru</t>
  </si>
  <si>
    <t>-1548234596</t>
  </si>
  <si>
    <t>86</t>
  </si>
  <si>
    <t>783622141</t>
  </si>
  <si>
    <t>Tmelení litinových otopných těles disperzním tmelem</t>
  </si>
  <si>
    <t>-970050409</t>
  </si>
  <si>
    <t>87</t>
  </si>
  <si>
    <t>783624141</t>
  </si>
  <si>
    <t>Základní jednonásobný akrylátový nátěr litinových otopných těles</t>
  </si>
  <si>
    <t>-235913780</t>
  </si>
  <si>
    <t>88</t>
  </si>
  <si>
    <t>783627147</t>
  </si>
  <si>
    <t>Krycí dvojnásobný akrylátový nátěr litinových otopných těles</t>
  </si>
  <si>
    <t>-148083395</t>
  </si>
  <si>
    <t>HZS</t>
  </si>
  <si>
    <t>Hodinové zúčtovací sazby</t>
  </si>
  <si>
    <t>89</t>
  </si>
  <si>
    <t>HZS1442</t>
  </si>
  <si>
    <t>Hodinová zúčtovací sazba svářeč kvalifikovaný</t>
  </si>
  <si>
    <t>hod</t>
  </si>
  <si>
    <t>512</t>
  </si>
  <si>
    <t>1442300519</t>
  </si>
  <si>
    <t>90</t>
  </si>
  <si>
    <t>HZS2132</t>
  </si>
  <si>
    <t>Hodinová zúčtovací sazba zámečník odborný</t>
  </si>
  <si>
    <t>1139902884</t>
  </si>
  <si>
    <t>91</t>
  </si>
  <si>
    <t>HZS3111</t>
  </si>
  <si>
    <t>Hodinová zúčtovací sazba montér potrubí</t>
  </si>
  <si>
    <t>325645096</t>
  </si>
  <si>
    <t>VRN</t>
  </si>
  <si>
    <t>Vedlejší rozpočtové náklady</t>
  </si>
  <si>
    <t>VRN1</t>
  </si>
  <si>
    <t>Průzkumné, geodetické a projektové práce</t>
  </si>
  <si>
    <t>92</t>
  </si>
  <si>
    <t>013254000</t>
  </si>
  <si>
    <t>Dokumentace skutečného provedení stavby</t>
  </si>
  <si>
    <t>1024</t>
  </si>
  <si>
    <t>888889950</t>
  </si>
  <si>
    <t>VRN3</t>
  </si>
  <si>
    <t>Zařízení staveniště</t>
  </si>
  <si>
    <t>93</t>
  </si>
  <si>
    <t>033203000</t>
  </si>
  <si>
    <t>Energie pro zařízení staveniště</t>
  </si>
  <si>
    <t>-1311394569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</si>
</sst>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7" fillId="5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7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7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 applyProtection="1">
      <alignment horizontal="center" vertical="center" wrapText="1"/>
      <protection locked="0"/>
    </xf>
    <xf numFmtId="0" fontId="17" fillId="5" borderId="18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6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9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6"/>
      <c r="BE5" s="170" t="s">
        <v>15</v>
      </c>
      <c r="BS5" s="13" t="s">
        <v>6</v>
      </c>
    </row>
    <row r="6" spans="1:74" ht="36.9" customHeight="1">
      <c r="B6" s="16"/>
      <c r="D6" s="21" t="s">
        <v>16</v>
      </c>
      <c r="K6" s="20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6"/>
      <c r="BE6" s="171"/>
      <c r="BS6" s="13" t="s">
        <v>6</v>
      </c>
    </row>
    <row r="7" spans="1:74" ht="12" customHeight="1">
      <c r="B7" s="16"/>
      <c r="D7" s="22" t="s">
        <v>18</v>
      </c>
      <c r="K7" s="13" t="s">
        <v>1</v>
      </c>
      <c r="AK7" s="22" t="s">
        <v>19</v>
      </c>
      <c r="AN7" s="13" t="s">
        <v>1</v>
      </c>
      <c r="AR7" s="16"/>
      <c r="BE7" s="171"/>
      <c r="BS7" s="13" t="s">
        <v>6</v>
      </c>
    </row>
    <row r="8" spans="1:74" ht="12" customHeight="1">
      <c r="B8" s="16"/>
      <c r="D8" s="22" t="s">
        <v>20</v>
      </c>
      <c r="K8" s="13" t="s">
        <v>21</v>
      </c>
      <c r="AK8" s="22" t="s">
        <v>22</v>
      </c>
      <c r="AN8" s="23" t="s">
        <v>23</v>
      </c>
      <c r="AR8" s="16"/>
      <c r="BE8" s="171"/>
      <c r="BS8" s="13" t="s">
        <v>6</v>
      </c>
    </row>
    <row r="9" spans="1:74" ht="14.4" customHeight="1">
      <c r="B9" s="16"/>
      <c r="AR9" s="16"/>
      <c r="BE9" s="171"/>
      <c r="BS9" s="13" t="s">
        <v>6</v>
      </c>
    </row>
    <row r="10" spans="1:74" ht="12" customHeight="1">
      <c r="B10" s="16"/>
      <c r="D10" s="22" t="s">
        <v>24</v>
      </c>
      <c r="AK10" s="22" t="s">
        <v>25</v>
      </c>
      <c r="AN10" s="13" t="s">
        <v>1</v>
      </c>
      <c r="AR10" s="16"/>
      <c r="BE10" s="171"/>
      <c r="BS10" s="13" t="s">
        <v>6</v>
      </c>
    </row>
    <row r="11" spans="1:74" ht="18.45" customHeight="1">
      <c r="B11" s="16"/>
      <c r="E11" s="13" t="s">
        <v>21</v>
      </c>
      <c r="AK11" s="22" t="s">
        <v>26</v>
      </c>
      <c r="AN11" s="13" t="s">
        <v>1</v>
      </c>
      <c r="AR11" s="16"/>
      <c r="BE11" s="171"/>
      <c r="BS11" s="13" t="s">
        <v>6</v>
      </c>
    </row>
    <row r="12" spans="1:74" ht="6.9" customHeight="1">
      <c r="B12" s="16"/>
      <c r="AR12" s="16"/>
      <c r="BE12" s="171"/>
      <c r="BS12" s="13" t="s">
        <v>6</v>
      </c>
    </row>
    <row r="13" spans="1:74" ht="12" customHeight="1">
      <c r="B13" s="16"/>
      <c r="D13" s="22" t="s">
        <v>27</v>
      </c>
      <c r="AK13" s="22" t="s">
        <v>25</v>
      </c>
      <c r="AN13" s="24" t="s">
        <v>28</v>
      </c>
      <c r="AR13" s="16"/>
      <c r="BE13" s="171"/>
      <c r="BS13" s="13" t="s">
        <v>6</v>
      </c>
    </row>
    <row r="14" spans="1:74" ht="10.199999999999999">
      <c r="B14" s="16"/>
      <c r="E14" s="201" t="s">
        <v>28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2" t="s">
        <v>26</v>
      </c>
      <c r="AN14" s="24" t="s">
        <v>28</v>
      </c>
      <c r="AR14" s="16"/>
      <c r="BE14" s="171"/>
      <c r="BS14" s="13" t="s">
        <v>6</v>
      </c>
    </row>
    <row r="15" spans="1:74" ht="6.9" customHeight="1">
      <c r="B15" s="16"/>
      <c r="AR15" s="16"/>
      <c r="BE15" s="171"/>
      <c r="BS15" s="13" t="s">
        <v>3</v>
      </c>
    </row>
    <row r="16" spans="1:74" ht="12" customHeight="1">
      <c r="B16" s="16"/>
      <c r="D16" s="22" t="s">
        <v>29</v>
      </c>
      <c r="AK16" s="22" t="s">
        <v>25</v>
      </c>
      <c r="AN16" s="13" t="s">
        <v>1</v>
      </c>
      <c r="AR16" s="16"/>
      <c r="BE16" s="171"/>
      <c r="BS16" s="13" t="s">
        <v>3</v>
      </c>
    </row>
    <row r="17" spans="2:71" ht="18.45" customHeight="1">
      <c r="B17" s="16"/>
      <c r="E17" s="13" t="s">
        <v>21</v>
      </c>
      <c r="AK17" s="22" t="s">
        <v>26</v>
      </c>
      <c r="AN17" s="13" t="s">
        <v>1</v>
      </c>
      <c r="AR17" s="16"/>
      <c r="BE17" s="171"/>
      <c r="BS17" s="13" t="s">
        <v>30</v>
      </c>
    </row>
    <row r="18" spans="2:71" ht="6.9" customHeight="1">
      <c r="B18" s="16"/>
      <c r="AR18" s="16"/>
      <c r="BE18" s="171"/>
      <c r="BS18" s="13" t="s">
        <v>6</v>
      </c>
    </row>
    <row r="19" spans="2:71" ht="12" customHeight="1">
      <c r="B19" s="16"/>
      <c r="D19" s="22" t="s">
        <v>31</v>
      </c>
      <c r="AK19" s="22" t="s">
        <v>25</v>
      </c>
      <c r="AN19" s="13" t="s">
        <v>1</v>
      </c>
      <c r="AR19" s="16"/>
      <c r="BE19" s="171"/>
      <c r="BS19" s="13" t="s">
        <v>6</v>
      </c>
    </row>
    <row r="20" spans="2:71" ht="18.45" customHeight="1">
      <c r="B20" s="16"/>
      <c r="E20" s="13" t="s">
        <v>21</v>
      </c>
      <c r="AK20" s="22" t="s">
        <v>26</v>
      </c>
      <c r="AN20" s="13" t="s">
        <v>1</v>
      </c>
      <c r="AR20" s="16"/>
      <c r="BE20" s="171"/>
      <c r="BS20" s="13" t="s">
        <v>30</v>
      </c>
    </row>
    <row r="21" spans="2:71" ht="6.9" customHeight="1">
      <c r="B21" s="16"/>
      <c r="AR21" s="16"/>
      <c r="BE21" s="171"/>
    </row>
    <row r="22" spans="2:71" ht="12" customHeight="1">
      <c r="B22" s="16"/>
      <c r="D22" s="22" t="s">
        <v>32</v>
      </c>
      <c r="AR22" s="16"/>
      <c r="BE22" s="171"/>
    </row>
    <row r="23" spans="2:71" ht="14.4" customHeight="1">
      <c r="B23" s="16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6"/>
      <c r="BE23" s="171"/>
    </row>
    <row r="24" spans="2:71" ht="6.9" customHeight="1">
      <c r="B24" s="16"/>
      <c r="AR24" s="16"/>
      <c r="BE24" s="171"/>
    </row>
    <row r="25" spans="2:71" ht="6.9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71"/>
    </row>
    <row r="26" spans="2:71" s="1" customFormat="1" ht="25.95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2">
        <f>ROUND(AG54,2)</f>
        <v>0</v>
      </c>
      <c r="AL26" s="173"/>
      <c r="AM26" s="173"/>
      <c r="AN26" s="173"/>
      <c r="AO26" s="173"/>
      <c r="AR26" s="27"/>
      <c r="BE26" s="171"/>
    </row>
    <row r="27" spans="2:71" s="1" customFormat="1" ht="6.9" customHeight="1">
      <c r="B27" s="27"/>
      <c r="AR27" s="27"/>
      <c r="BE27" s="171"/>
    </row>
    <row r="28" spans="2:71" s="1" customFormat="1" ht="10.199999999999999">
      <c r="B28" s="27"/>
      <c r="L28" s="204" t="s">
        <v>34</v>
      </c>
      <c r="M28" s="204"/>
      <c r="N28" s="204"/>
      <c r="O28" s="204"/>
      <c r="P28" s="204"/>
      <c r="W28" s="204" t="s">
        <v>35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36</v>
      </c>
      <c r="AL28" s="204"/>
      <c r="AM28" s="204"/>
      <c r="AN28" s="204"/>
      <c r="AO28" s="204"/>
      <c r="AR28" s="27"/>
      <c r="BE28" s="171"/>
    </row>
    <row r="29" spans="2:71" s="2" customFormat="1" ht="14.4" customHeight="1">
      <c r="B29" s="31"/>
      <c r="D29" s="22" t="s">
        <v>37</v>
      </c>
      <c r="F29" s="22" t="s">
        <v>38</v>
      </c>
      <c r="L29" s="205">
        <v>0.21</v>
      </c>
      <c r="M29" s="169"/>
      <c r="N29" s="169"/>
      <c r="O29" s="169"/>
      <c r="P29" s="169"/>
      <c r="W29" s="168">
        <f>ROUND(AZ54,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ROUND(AV54, 2)</f>
        <v>0</v>
      </c>
      <c r="AL29" s="169"/>
      <c r="AM29" s="169"/>
      <c r="AN29" s="169"/>
      <c r="AO29" s="169"/>
      <c r="AR29" s="31"/>
      <c r="BE29" s="171"/>
    </row>
    <row r="30" spans="2:71" s="2" customFormat="1" ht="14.4" customHeight="1">
      <c r="B30" s="31"/>
      <c r="F30" s="22" t="s">
        <v>39</v>
      </c>
      <c r="L30" s="205">
        <v>0.15</v>
      </c>
      <c r="M30" s="169"/>
      <c r="N30" s="169"/>
      <c r="O30" s="169"/>
      <c r="P30" s="169"/>
      <c r="W30" s="168">
        <f>ROUND(BA54,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ROUND(AW54, 2)</f>
        <v>0</v>
      </c>
      <c r="AL30" s="169"/>
      <c r="AM30" s="169"/>
      <c r="AN30" s="169"/>
      <c r="AO30" s="169"/>
      <c r="AR30" s="31"/>
      <c r="BE30" s="171"/>
    </row>
    <row r="31" spans="2:71" s="2" customFormat="1" ht="14.4" hidden="1" customHeight="1">
      <c r="B31" s="31"/>
      <c r="F31" s="22" t="s">
        <v>40</v>
      </c>
      <c r="L31" s="205">
        <v>0.21</v>
      </c>
      <c r="M31" s="169"/>
      <c r="N31" s="169"/>
      <c r="O31" s="169"/>
      <c r="P31" s="169"/>
      <c r="W31" s="168">
        <f>ROUND(BB54,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31"/>
      <c r="BE31" s="171"/>
    </row>
    <row r="32" spans="2:71" s="2" customFormat="1" ht="14.4" hidden="1" customHeight="1">
      <c r="B32" s="31"/>
      <c r="F32" s="22" t="s">
        <v>41</v>
      </c>
      <c r="L32" s="205">
        <v>0.15</v>
      </c>
      <c r="M32" s="169"/>
      <c r="N32" s="169"/>
      <c r="O32" s="169"/>
      <c r="P32" s="169"/>
      <c r="W32" s="168">
        <f>ROUND(BC54,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31"/>
      <c r="BE32" s="171"/>
    </row>
    <row r="33" spans="2:57" s="2" customFormat="1" ht="14.4" hidden="1" customHeight="1">
      <c r="B33" s="31"/>
      <c r="F33" s="22" t="s">
        <v>42</v>
      </c>
      <c r="L33" s="205">
        <v>0</v>
      </c>
      <c r="M33" s="169"/>
      <c r="N33" s="169"/>
      <c r="O33" s="169"/>
      <c r="P33" s="169"/>
      <c r="W33" s="168">
        <f>ROUND(BD54,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31"/>
      <c r="BE33" s="171"/>
    </row>
    <row r="34" spans="2:57" s="1" customFormat="1" ht="6.9" customHeight="1">
      <c r="B34" s="27"/>
      <c r="AR34" s="27"/>
      <c r="BE34" s="171"/>
    </row>
    <row r="35" spans="2:57" s="1" customFormat="1" ht="25.95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74" t="s">
        <v>45</v>
      </c>
      <c r="Y35" s="175"/>
      <c r="Z35" s="175"/>
      <c r="AA35" s="175"/>
      <c r="AB35" s="175"/>
      <c r="AC35" s="34"/>
      <c r="AD35" s="34"/>
      <c r="AE35" s="34"/>
      <c r="AF35" s="34"/>
      <c r="AG35" s="34"/>
      <c r="AH35" s="34"/>
      <c r="AI35" s="34"/>
      <c r="AJ35" s="34"/>
      <c r="AK35" s="176">
        <f>SUM(AK26:AK33)</f>
        <v>0</v>
      </c>
      <c r="AL35" s="175"/>
      <c r="AM35" s="175"/>
      <c r="AN35" s="175"/>
      <c r="AO35" s="177"/>
      <c r="AP35" s="32"/>
      <c r="AQ35" s="32"/>
      <c r="AR35" s="27"/>
    </row>
    <row r="36" spans="2:57" s="1" customFormat="1" ht="6.9" customHeight="1">
      <c r="B36" s="27"/>
      <c r="AR36" s="27"/>
    </row>
    <row r="37" spans="2:57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57" s="1" customFormat="1" ht="6.9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57" s="1" customFormat="1" ht="24.9" customHeight="1">
      <c r="B42" s="27"/>
      <c r="C42" s="17" t="s">
        <v>46</v>
      </c>
      <c r="AR42" s="27"/>
    </row>
    <row r="43" spans="2:57" s="1" customFormat="1" ht="6.9" customHeight="1">
      <c r="B43" s="27"/>
      <c r="AR43" s="27"/>
    </row>
    <row r="44" spans="2:57" s="1" customFormat="1" ht="12" customHeight="1">
      <c r="B44" s="27"/>
      <c r="C44" s="22" t="s">
        <v>13</v>
      </c>
      <c r="L44" s="1" t="str">
        <f>K5</f>
        <v>z029032020</v>
      </c>
      <c r="AR44" s="27"/>
    </row>
    <row r="45" spans="2:57" s="3" customFormat="1" ht="36.9" customHeight="1">
      <c r="B45" s="40"/>
      <c r="C45" s="41" t="s">
        <v>16</v>
      </c>
      <c r="L45" s="182" t="str">
        <f>K6</f>
        <v>MŠ Roztoky 193 - vytápění - pavilon kuchyně</v>
      </c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R45" s="40"/>
    </row>
    <row r="46" spans="2:57" s="1" customFormat="1" ht="6.9" customHeight="1">
      <c r="B46" s="27"/>
      <c r="AR46" s="27"/>
    </row>
    <row r="47" spans="2:57" s="1" customFormat="1" ht="12" customHeight="1">
      <c r="B47" s="27"/>
      <c r="C47" s="22" t="s">
        <v>20</v>
      </c>
      <c r="L47" s="42" t="str">
        <f>IF(K8="","",K8)</f>
        <v xml:space="preserve"> </v>
      </c>
      <c r="AI47" s="22" t="s">
        <v>22</v>
      </c>
      <c r="AM47" s="184" t="str">
        <f>IF(AN8= "","",AN8)</f>
        <v>25. 3. 2020</v>
      </c>
      <c r="AN47" s="184"/>
      <c r="AR47" s="27"/>
    </row>
    <row r="48" spans="2:57" s="1" customFormat="1" ht="6.9" customHeight="1">
      <c r="B48" s="27"/>
      <c r="AR48" s="27"/>
    </row>
    <row r="49" spans="1:90" s="1" customFormat="1" ht="12.6" customHeight="1">
      <c r="B49" s="27"/>
      <c r="C49" s="22" t="s">
        <v>24</v>
      </c>
      <c r="L49" s="1" t="str">
        <f>IF(E11= "","",E11)</f>
        <v xml:space="preserve"> </v>
      </c>
      <c r="AI49" s="22" t="s">
        <v>29</v>
      </c>
      <c r="AM49" s="180" t="str">
        <f>IF(E17="","",E17)</f>
        <v xml:space="preserve"> </v>
      </c>
      <c r="AN49" s="181"/>
      <c r="AO49" s="181"/>
      <c r="AP49" s="181"/>
      <c r="AR49" s="27"/>
      <c r="AS49" s="185" t="s">
        <v>47</v>
      </c>
      <c r="AT49" s="186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0" s="1" customFormat="1" ht="12.6" customHeight="1">
      <c r="B50" s="27"/>
      <c r="C50" s="22" t="s">
        <v>27</v>
      </c>
      <c r="L50" s="1" t="str">
        <f>IF(E14= "Vyplň údaj","",E14)</f>
        <v/>
      </c>
      <c r="AI50" s="22" t="s">
        <v>31</v>
      </c>
      <c r="AM50" s="180" t="str">
        <f>IF(E20="","",E20)</f>
        <v xml:space="preserve"> </v>
      </c>
      <c r="AN50" s="181"/>
      <c r="AO50" s="181"/>
      <c r="AP50" s="181"/>
      <c r="AR50" s="27"/>
      <c r="AS50" s="187"/>
      <c r="AT50" s="188"/>
      <c r="AU50" s="46"/>
      <c r="AV50" s="46"/>
      <c r="AW50" s="46"/>
      <c r="AX50" s="46"/>
      <c r="AY50" s="46"/>
      <c r="AZ50" s="46"/>
      <c r="BA50" s="46"/>
      <c r="BB50" s="46"/>
      <c r="BC50" s="46"/>
      <c r="BD50" s="47"/>
    </row>
    <row r="51" spans="1:90" s="1" customFormat="1" ht="10.8" customHeight="1">
      <c r="B51" s="27"/>
      <c r="AR51" s="27"/>
      <c r="AS51" s="187"/>
      <c r="AT51" s="188"/>
      <c r="AU51" s="46"/>
      <c r="AV51" s="46"/>
      <c r="AW51" s="46"/>
      <c r="AX51" s="46"/>
      <c r="AY51" s="46"/>
      <c r="AZ51" s="46"/>
      <c r="BA51" s="46"/>
      <c r="BB51" s="46"/>
      <c r="BC51" s="46"/>
      <c r="BD51" s="47"/>
    </row>
    <row r="52" spans="1:90" s="1" customFormat="1" ht="29.25" customHeight="1">
      <c r="B52" s="27"/>
      <c r="C52" s="189" t="s">
        <v>48</v>
      </c>
      <c r="D52" s="190"/>
      <c r="E52" s="190"/>
      <c r="F52" s="190"/>
      <c r="G52" s="190"/>
      <c r="H52" s="48"/>
      <c r="I52" s="191" t="s">
        <v>49</v>
      </c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2" t="s">
        <v>50</v>
      </c>
      <c r="AH52" s="190"/>
      <c r="AI52" s="190"/>
      <c r="AJ52" s="190"/>
      <c r="AK52" s="190"/>
      <c r="AL52" s="190"/>
      <c r="AM52" s="190"/>
      <c r="AN52" s="191" t="s">
        <v>51</v>
      </c>
      <c r="AO52" s="190"/>
      <c r="AP52" s="193"/>
      <c r="AQ52" s="49" t="s">
        <v>52</v>
      </c>
      <c r="AR52" s="27"/>
      <c r="AS52" s="50" t="s">
        <v>53</v>
      </c>
      <c r="AT52" s="51" t="s">
        <v>54</v>
      </c>
      <c r="AU52" s="51" t="s">
        <v>55</v>
      </c>
      <c r="AV52" s="51" t="s">
        <v>56</v>
      </c>
      <c r="AW52" s="51" t="s">
        <v>57</v>
      </c>
      <c r="AX52" s="51" t="s">
        <v>58</v>
      </c>
      <c r="AY52" s="51" t="s">
        <v>59</v>
      </c>
      <c r="AZ52" s="51" t="s">
        <v>60</v>
      </c>
      <c r="BA52" s="51" t="s">
        <v>61</v>
      </c>
      <c r="BB52" s="51" t="s">
        <v>62</v>
      </c>
      <c r="BC52" s="51" t="s">
        <v>63</v>
      </c>
      <c r="BD52" s="52" t="s">
        <v>64</v>
      </c>
    </row>
    <row r="53" spans="1:90" s="1" customFormat="1" ht="10.8" customHeight="1">
      <c r="B53" s="27"/>
      <c r="AR53" s="27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0" s="4" customFormat="1" ht="32.4" customHeight="1">
      <c r="B54" s="54"/>
      <c r="C54" s="55" t="s">
        <v>65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197">
        <f>ROUND(AG55,2)</f>
        <v>0</v>
      </c>
      <c r="AH54" s="197"/>
      <c r="AI54" s="197"/>
      <c r="AJ54" s="197"/>
      <c r="AK54" s="197"/>
      <c r="AL54" s="197"/>
      <c r="AM54" s="197"/>
      <c r="AN54" s="198">
        <f>SUM(AG54,AT54)</f>
        <v>0</v>
      </c>
      <c r="AO54" s="198"/>
      <c r="AP54" s="198"/>
      <c r="AQ54" s="58" t="s">
        <v>1</v>
      </c>
      <c r="AR54" s="54"/>
      <c r="AS54" s="59">
        <f>ROUND(AS55,2)</f>
        <v>0</v>
      </c>
      <c r="AT54" s="60">
        <f>ROUND(SUM(AV54:AW54),2)</f>
        <v>0</v>
      </c>
      <c r="AU54" s="61">
        <f>ROUND(AU55,5)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ROUND(AZ55,2)</f>
        <v>0</v>
      </c>
      <c r="BA54" s="60">
        <f>ROUND(BA55,2)</f>
        <v>0</v>
      </c>
      <c r="BB54" s="60">
        <f>ROUND(BB55,2)</f>
        <v>0</v>
      </c>
      <c r="BC54" s="60">
        <f>ROUND(BC55,2)</f>
        <v>0</v>
      </c>
      <c r="BD54" s="62">
        <f>ROUND(BD55,2)</f>
        <v>0</v>
      </c>
      <c r="BS54" s="63" t="s">
        <v>66</v>
      </c>
      <c r="BT54" s="63" t="s">
        <v>67</v>
      </c>
      <c r="BV54" s="63" t="s">
        <v>68</v>
      </c>
      <c r="BW54" s="63" t="s">
        <v>4</v>
      </c>
      <c r="BX54" s="63" t="s">
        <v>69</v>
      </c>
      <c r="CL54" s="63" t="s">
        <v>1</v>
      </c>
    </row>
    <row r="55" spans="1:90" s="5" customFormat="1" ht="26.4" customHeight="1">
      <c r="A55" s="64" t="s">
        <v>70</v>
      </c>
      <c r="B55" s="65"/>
      <c r="C55" s="66"/>
      <c r="D55" s="196" t="s">
        <v>14</v>
      </c>
      <c r="E55" s="196"/>
      <c r="F55" s="196"/>
      <c r="G55" s="196"/>
      <c r="H55" s="196"/>
      <c r="I55" s="67"/>
      <c r="J55" s="196" t="s">
        <v>17</v>
      </c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4">
        <f>'z029032020 - MŠ Roztoky 1...'!J28</f>
        <v>0</v>
      </c>
      <c r="AH55" s="195"/>
      <c r="AI55" s="195"/>
      <c r="AJ55" s="195"/>
      <c r="AK55" s="195"/>
      <c r="AL55" s="195"/>
      <c r="AM55" s="195"/>
      <c r="AN55" s="194">
        <f>SUM(AG55,AT55)</f>
        <v>0</v>
      </c>
      <c r="AO55" s="195"/>
      <c r="AP55" s="195"/>
      <c r="AQ55" s="68" t="s">
        <v>71</v>
      </c>
      <c r="AR55" s="65"/>
      <c r="AS55" s="69">
        <v>0</v>
      </c>
      <c r="AT55" s="70">
        <f>ROUND(SUM(AV55:AW55),2)</f>
        <v>0</v>
      </c>
      <c r="AU55" s="71">
        <f>'z029032020 - MŠ Roztoky 1...'!P85</f>
        <v>0</v>
      </c>
      <c r="AV55" s="70">
        <f>'z029032020 - MŠ Roztoky 1...'!J31</f>
        <v>0</v>
      </c>
      <c r="AW55" s="70">
        <f>'z029032020 - MŠ Roztoky 1...'!J32</f>
        <v>0</v>
      </c>
      <c r="AX55" s="70">
        <f>'z029032020 - MŠ Roztoky 1...'!J33</f>
        <v>0</v>
      </c>
      <c r="AY55" s="70">
        <f>'z029032020 - MŠ Roztoky 1...'!J34</f>
        <v>0</v>
      </c>
      <c r="AZ55" s="70">
        <f>'z029032020 - MŠ Roztoky 1...'!F31</f>
        <v>0</v>
      </c>
      <c r="BA55" s="70">
        <f>'z029032020 - MŠ Roztoky 1...'!F32</f>
        <v>0</v>
      </c>
      <c r="BB55" s="70">
        <f>'z029032020 - MŠ Roztoky 1...'!F33</f>
        <v>0</v>
      </c>
      <c r="BC55" s="70">
        <f>'z029032020 - MŠ Roztoky 1...'!F34</f>
        <v>0</v>
      </c>
      <c r="BD55" s="72">
        <f>'z029032020 - MŠ Roztoky 1...'!F35</f>
        <v>0</v>
      </c>
      <c r="BT55" s="73" t="s">
        <v>72</v>
      </c>
      <c r="BU55" s="73" t="s">
        <v>73</v>
      </c>
      <c r="BV55" s="73" t="s">
        <v>68</v>
      </c>
      <c r="BW55" s="73" t="s">
        <v>4</v>
      </c>
      <c r="BX55" s="73" t="s">
        <v>69</v>
      </c>
      <c r="CL55" s="73" t="s">
        <v>1</v>
      </c>
    </row>
    <row r="56" spans="1:90" s="1" customFormat="1" ht="30" customHeight="1">
      <c r="B56" s="27"/>
      <c r="AR56" s="27"/>
    </row>
    <row r="57" spans="1:90" s="1" customFormat="1" ht="6.9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27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z029032020 - MŠ Roztoky 1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5"/>
  <sheetViews>
    <sheetView showGridLines="0" tabSelected="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74" customWidth="1"/>
    <col min="10" max="10" width="20.140625" customWidth="1"/>
    <col min="11" max="11" width="13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4</v>
      </c>
    </row>
    <row r="3" spans="2:46" ht="6.9" customHeight="1">
      <c r="B3" s="14"/>
      <c r="C3" s="15"/>
      <c r="D3" s="15"/>
      <c r="E3" s="15"/>
      <c r="F3" s="15"/>
      <c r="G3" s="15"/>
      <c r="H3" s="15"/>
      <c r="I3" s="75"/>
      <c r="J3" s="15"/>
      <c r="K3" s="15"/>
      <c r="L3" s="16"/>
      <c r="AT3" s="13" t="s">
        <v>74</v>
      </c>
    </row>
    <row r="4" spans="2:46" ht="24.9" customHeight="1">
      <c r="B4" s="16"/>
      <c r="D4" s="17" t="s">
        <v>75</v>
      </c>
      <c r="L4" s="16"/>
      <c r="M4" s="18" t="s">
        <v>10</v>
      </c>
      <c r="AT4" s="13" t="s">
        <v>3</v>
      </c>
    </row>
    <row r="5" spans="2:46" ht="6.9" customHeight="1">
      <c r="B5" s="16"/>
      <c r="L5" s="16"/>
    </row>
    <row r="6" spans="2:46" s="1" customFormat="1" ht="12" customHeight="1">
      <c r="B6" s="27"/>
      <c r="D6" s="22" t="s">
        <v>16</v>
      </c>
      <c r="I6" s="76"/>
      <c r="L6" s="27"/>
    </row>
    <row r="7" spans="2:46" s="1" customFormat="1" ht="36.9" customHeight="1">
      <c r="B7" s="27"/>
      <c r="E7" s="182" t="s">
        <v>17</v>
      </c>
      <c r="F7" s="181"/>
      <c r="G7" s="181"/>
      <c r="H7" s="181"/>
      <c r="I7" s="76"/>
      <c r="L7" s="27"/>
    </row>
    <row r="8" spans="2:46" s="1" customFormat="1" ht="10.199999999999999">
      <c r="B8" s="27"/>
      <c r="I8" s="76"/>
      <c r="L8" s="27"/>
    </row>
    <row r="9" spans="2:46" s="1" customFormat="1" ht="12" customHeight="1">
      <c r="B9" s="27"/>
      <c r="D9" s="22" t="s">
        <v>18</v>
      </c>
      <c r="F9" s="13" t="s">
        <v>1</v>
      </c>
      <c r="I9" s="77" t="s">
        <v>19</v>
      </c>
      <c r="J9" s="13" t="s">
        <v>1</v>
      </c>
      <c r="L9" s="27"/>
    </row>
    <row r="10" spans="2:46" s="1" customFormat="1" ht="12" customHeight="1">
      <c r="B10" s="27"/>
      <c r="D10" s="22" t="s">
        <v>20</v>
      </c>
      <c r="F10" s="13" t="s">
        <v>21</v>
      </c>
      <c r="I10" s="77" t="s">
        <v>22</v>
      </c>
      <c r="J10" s="43" t="str">
        <f>'Rekapitulace stavby'!AN8</f>
        <v>25. 3. 2020</v>
      </c>
      <c r="L10" s="27"/>
    </row>
    <row r="11" spans="2:46" s="1" customFormat="1" ht="10.8" customHeight="1">
      <c r="B11" s="27"/>
      <c r="I11" s="76"/>
      <c r="L11" s="27"/>
    </row>
    <row r="12" spans="2:46" s="1" customFormat="1" ht="12" customHeight="1">
      <c r="B12" s="27"/>
      <c r="D12" s="22" t="s">
        <v>24</v>
      </c>
      <c r="I12" s="77" t="s">
        <v>25</v>
      </c>
      <c r="J12" s="13" t="str">
        <f>IF('Rekapitulace stavby'!AN10="","",'Rekapitulace stavby'!AN10)</f>
        <v/>
      </c>
      <c r="L12" s="27"/>
    </row>
    <row r="13" spans="2:46" s="1" customFormat="1" ht="18" customHeight="1">
      <c r="B13" s="27"/>
      <c r="E13" s="13" t="str">
        <f>IF('Rekapitulace stavby'!E11="","",'Rekapitulace stavby'!E11)</f>
        <v xml:space="preserve"> </v>
      </c>
      <c r="I13" s="77" t="s">
        <v>26</v>
      </c>
      <c r="J13" s="13" t="str">
        <f>IF('Rekapitulace stavby'!AN11="","",'Rekapitulace stavby'!AN11)</f>
        <v/>
      </c>
      <c r="L13" s="27"/>
    </row>
    <row r="14" spans="2:46" s="1" customFormat="1" ht="6.9" customHeight="1">
      <c r="B14" s="27"/>
      <c r="I14" s="76"/>
      <c r="L14" s="27"/>
    </row>
    <row r="15" spans="2:46" s="1" customFormat="1" ht="12" customHeight="1">
      <c r="B15" s="27"/>
      <c r="D15" s="22" t="s">
        <v>27</v>
      </c>
      <c r="I15" s="77" t="s">
        <v>25</v>
      </c>
      <c r="J15" s="23" t="str">
        <f>'Rekapitulace stavby'!AN13</f>
        <v>Vyplň údaj</v>
      </c>
      <c r="L15" s="27"/>
    </row>
    <row r="16" spans="2:46" s="1" customFormat="1" ht="18" customHeight="1">
      <c r="B16" s="27"/>
      <c r="E16" s="206" t="str">
        <f>'Rekapitulace stavby'!E14</f>
        <v>Vyplň údaj</v>
      </c>
      <c r="F16" s="199"/>
      <c r="G16" s="199"/>
      <c r="H16" s="199"/>
      <c r="I16" s="77" t="s">
        <v>26</v>
      </c>
      <c r="J16" s="23" t="str">
        <f>'Rekapitulace stavby'!AN14</f>
        <v>Vyplň údaj</v>
      </c>
      <c r="L16" s="27"/>
    </row>
    <row r="17" spans="2:12" s="1" customFormat="1" ht="6.9" customHeight="1">
      <c r="B17" s="27"/>
      <c r="I17" s="76"/>
      <c r="L17" s="27"/>
    </row>
    <row r="18" spans="2:12" s="1" customFormat="1" ht="12" customHeight="1">
      <c r="B18" s="27"/>
      <c r="D18" s="22" t="s">
        <v>29</v>
      </c>
      <c r="I18" s="77" t="s">
        <v>25</v>
      </c>
      <c r="J18" s="13" t="str">
        <f>IF('Rekapitulace stavby'!AN16="","",'Rekapitulace stavby'!AN16)</f>
        <v/>
      </c>
      <c r="L18" s="27"/>
    </row>
    <row r="19" spans="2:12" s="1" customFormat="1" ht="18" customHeight="1">
      <c r="B19" s="27"/>
      <c r="E19" s="13" t="str">
        <f>IF('Rekapitulace stavby'!E17="","",'Rekapitulace stavby'!E17)</f>
        <v xml:space="preserve"> </v>
      </c>
      <c r="I19" s="77" t="s">
        <v>26</v>
      </c>
      <c r="J19" s="13" t="str">
        <f>IF('Rekapitulace stavby'!AN17="","",'Rekapitulace stavby'!AN17)</f>
        <v/>
      </c>
      <c r="L19" s="27"/>
    </row>
    <row r="20" spans="2:12" s="1" customFormat="1" ht="6.9" customHeight="1">
      <c r="B20" s="27"/>
      <c r="I20" s="76"/>
      <c r="L20" s="27"/>
    </row>
    <row r="21" spans="2:12" s="1" customFormat="1" ht="12" customHeight="1">
      <c r="B21" s="27"/>
      <c r="D21" s="22" t="s">
        <v>31</v>
      </c>
      <c r="I21" s="77" t="s">
        <v>25</v>
      </c>
      <c r="J21" s="13" t="str">
        <f>IF('Rekapitulace stavby'!AN19="","",'Rekapitulace stavby'!AN19)</f>
        <v/>
      </c>
      <c r="L21" s="27"/>
    </row>
    <row r="22" spans="2:12" s="1" customFormat="1" ht="18" customHeight="1">
      <c r="B22" s="27"/>
      <c r="E22" s="13" t="str">
        <f>IF('Rekapitulace stavby'!E20="","",'Rekapitulace stavby'!E20)</f>
        <v xml:space="preserve"> </v>
      </c>
      <c r="I22" s="77" t="s">
        <v>26</v>
      </c>
      <c r="J22" s="13" t="str">
        <f>IF('Rekapitulace stavby'!AN20="","",'Rekapitulace stavby'!AN20)</f>
        <v/>
      </c>
      <c r="L22" s="27"/>
    </row>
    <row r="23" spans="2:12" s="1" customFormat="1" ht="6.9" customHeight="1">
      <c r="B23" s="27"/>
      <c r="I23" s="76"/>
      <c r="L23" s="27"/>
    </row>
    <row r="24" spans="2:12" s="1" customFormat="1" ht="12" customHeight="1">
      <c r="B24" s="27"/>
      <c r="D24" s="22" t="s">
        <v>32</v>
      </c>
      <c r="I24" s="76"/>
      <c r="L24" s="27"/>
    </row>
    <row r="25" spans="2:12" s="6" customFormat="1" ht="14.4" customHeight="1">
      <c r="B25" s="78"/>
      <c r="E25" s="203" t="s">
        <v>1</v>
      </c>
      <c r="F25" s="203"/>
      <c r="G25" s="203"/>
      <c r="H25" s="203"/>
      <c r="I25" s="79"/>
      <c r="L25" s="78"/>
    </row>
    <row r="26" spans="2:12" s="1" customFormat="1" ht="6.9" customHeight="1">
      <c r="B26" s="27"/>
      <c r="I26" s="76"/>
      <c r="L26" s="27"/>
    </row>
    <row r="27" spans="2:12" s="1" customFormat="1" ht="6.9" customHeight="1">
      <c r="B27" s="27"/>
      <c r="D27" s="44"/>
      <c r="E27" s="44"/>
      <c r="F27" s="44"/>
      <c r="G27" s="44"/>
      <c r="H27" s="44"/>
      <c r="I27" s="80"/>
      <c r="J27" s="44"/>
      <c r="K27" s="44"/>
      <c r="L27" s="27"/>
    </row>
    <row r="28" spans="2:12" s="1" customFormat="1" ht="25.35" customHeight="1">
      <c r="B28" s="27"/>
      <c r="D28" s="81" t="s">
        <v>33</v>
      </c>
      <c r="I28" s="76"/>
      <c r="J28" s="57">
        <f>ROUND(J85, 2)</f>
        <v>0</v>
      </c>
      <c r="L28" s="27"/>
    </row>
    <row r="29" spans="2:12" s="1" customFormat="1" ht="6.9" customHeight="1">
      <c r="B29" s="27"/>
      <c r="D29" s="44"/>
      <c r="E29" s="44"/>
      <c r="F29" s="44"/>
      <c r="G29" s="44"/>
      <c r="H29" s="44"/>
      <c r="I29" s="80"/>
      <c r="J29" s="44"/>
      <c r="K29" s="44"/>
      <c r="L29" s="27"/>
    </row>
    <row r="30" spans="2:12" s="1" customFormat="1" ht="14.4" customHeight="1">
      <c r="B30" s="27"/>
      <c r="F30" s="30" t="s">
        <v>35</v>
      </c>
      <c r="I30" s="82" t="s">
        <v>34</v>
      </c>
      <c r="J30" s="30" t="s">
        <v>36</v>
      </c>
      <c r="L30" s="27"/>
    </row>
    <row r="31" spans="2:12" s="1" customFormat="1" ht="14.4" customHeight="1">
      <c r="B31" s="27"/>
      <c r="D31" s="22" t="s">
        <v>37</v>
      </c>
      <c r="E31" s="22" t="s">
        <v>38</v>
      </c>
      <c r="F31" s="83">
        <f>ROUND((SUM(BE85:BE194)),  2)</f>
        <v>0</v>
      </c>
      <c r="I31" s="84">
        <v>0.21</v>
      </c>
      <c r="J31" s="83">
        <f>ROUND(((SUM(BE85:BE194))*I31),  2)</f>
        <v>0</v>
      </c>
      <c r="L31" s="27"/>
    </row>
    <row r="32" spans="2:12" s="1" customFormat="1" ht="14.4" customHeight="1">
      <c r="B32" s="27"/>
      <c r="E32" s="22" t="s">
        <v>39</v>
      </c>
      <c r="F32" s="83">
        <f>ROUND((SUM(BF85:BF194)),  2)</f>
        <v>0</v>
      </c>
      <c r="I32" s="84">
        <v>0.15</v>
      </c>
      <c r="J32" s="83">
        <f>ROUND(((SUM(BF85:BF194))*I32),  2)</f>
        <v>0</v>
      </c>
      <c r="L32" s="27"/>
    </row>
    <row r="33" spans="2:12" s="1" customFormat="1" ht="14.4" hidden="1" customHeight="1">
      <c r="B33" s="27"/>
      <c r="E33" s="22" t="s">
        <v>40</v>
      </c>
      <c r="F33" s="83">
        <f>ROUND((SUM(BG85:BG194)),  2)</f>
        <v>0</v>
      </c>
      <c r="I33" s="84">
        <v>0.21</v>
      </c>
      <c r="J33" s="83">
        <f>0</f>
        <v>0</v>
      </c>
      <c r="L33" s="27"/>
    </row>
    <row r="34" spans="2:12" s="1" customFormat="1" ht="14.4" hidden="1" customHeight="1">
      <c r="B34" s="27"/>
      <c r="E34" s="22" t="s">
        <v>41</v>
      </c>
      <c r="F34" s="83">
        <f>ROUND((SUM(BH85:BH194)),  2)</f>
        <v>0</v>
      </c>
      <c r="I34" s="84">
        <v>0.15</v>
      </c>
      <c r="J34" s="83">
        <f>0</f>
        <v>0</v>
      </c>
      <c r="L34" s="27"/>
    </row>
    <row r="35" spans="2:12" s="1" customFormat="1" ht="14.4" hidden="1" customHeight="1">
      <c r="B35" s="27"/>
      <c r="E35" s="22" t="s">
        <v>42</v>
      </c>
      <c r="F35" s="83">
        <f>ROUND((SUM(BI85:BI194)),  2)</f>
        <v>0</v>
      </c>
      <c r="I35" s="84">
        <v>0</v>
      </c>
      <c r="J35" s="83">
        <f>0</f>
        <v>0</v>
      </c>
      <c r="L35" s="27"/>
    </row>
    <row r="36" spans="2:12" s="1" customFormat="1" ht="6.9" customHeight="1">
      <c r="B36" s="27"/>
      <c r="I36" s="76"/>
      <c r="L36" s="27"/>
    </row>
    <row r="37" spans="2:12" s="1" customFormat="1" ht="25.35" customHeight="1">
      <c r="B37" s="27"/>
      <c r="C37" s="85"/>
      <c r="D37" s="86" t="s">
        <v>43</v>
      </c>
      <c r="E37" s="48"/>
      <c r="F37" s="48"/>
      <c r="G37" s="87" t="s">
        <v>44</v>
      </c>
      <c r="H37" s="88" t="s">
        <v>45</v>
      </c>
      <c r="I37" s="89"/>
      <c r="J37" s="90">
        <f>SUM(J28:J35)</f>
        <v>0</v>
      </c>
      <c r="K37" s="91"/>
      <c r="L37" s="27"/>
    </row>
    <row r="38" spans="2:12" s="1" customFormat="1" ht="14.4" customHeight="1">
      <c r="B38" s="36"/>
      <c r="C38" s="37"/>
      <c r="D38" s="37"/>
      <c r="E38" s="37"/>
      <c r="F38" s="37"/>
      <c r="G38" s="37"/>
      <c r="H38" s="37"/>
      <c r="I38" s="92"/>
      <c r="J38" s="37"/>
      <c r="K38" s="37"/>
      <c r="L38" s="27"/>
    </row>
    <row r="42" spans="2:12" s="1" customFormat="1" ht="6.9" customHeight="1">
      <c r="B42" s="38"/>
      <c r="C42" s="39"/>
      <c r="D42" s="39"/>
      <c r="E42" s="39"/>
      <c r="F42" s="39"/>
      <c r="G42" s="39"/>
      <c r="H42" s="39"/>
      <c r="I42" s="93"/>
      <c r="J42" s="39"/>
      <c r="K42" s="39"/>
      <c r="L42" s="27"/>
    </row>
    <row r="43" spans="2:12" s="1" customFormat="1" ht="24.9" customHeight="1">
      <c r="B43" s="27"/>
      <c r="C43" s="17" t="s">
        <v>76</v>
      </c>
      <c r="I43" s="76"/>
      <c r="L43" s="27"/>
    </row>
    <row r="44" spans="2:12" s="1" customFormat="1" ht="6.9" customHeight="1">
      <c r="B44" s="27"/>
      <c r="I44" s="76"/>
      <c r="L44" s="27"/>
    </row>
    <row r="45" spans="2:12" s="1" customFormat="1" ht="12" customHeight="1">
      <c r="B45" s="27"/>
      <c r="C45" s="22" t="s">
        <v>16</v>
      </c>
      <c r="I45" s="76"/>
      <c r="L45" s="27"/>
    </row>
    <row r="46" spans="2:12" s="1" customFormat="1" ht="14.4" customHeight="1">
      <c r="B46" s="27"/>
      <c r="E46" s="182" t="str">
        <f>E7</f>
        <v>MŠ Roztoky 193 - vytápění - pavilon kuchyně</v>
      </c>
      <c r="F46" s="181"/>
      <c r="G46" s="181"/>
      <c r="H46" s="181"/>
      <c r="I46" s="76"/>
      <c r="L46" s="27"/>
    </row>
    <row r="47" spans="2:12" s="1" customFormat="1" ht="6.9" customHeight="1">
      <c r="B47" s="27"/>
      <c r="I47" s="76"/>
      <c r="L47" s="27"/>
    </row>
    <row r="48" spans="2:12" s="1" customFormat="1" ht="12" customHeight="1">
      <c r="B48" s="27"/>
      <c r="C48" s="22" t="s">
        <v>20</v>
      </c>
      <c r="F48" s="13" t="str">
        <f>F10</f>
        <v xml:space="preserve"> </v>
      </c>
      <c r="I48" s="77" t="s">
        <v>22</v>
      </c>
      <c r="J48" s="43" t="str">
        <f>IF(J10="","",J10)</f>
        <v>25. 3. 2020</v>
      </c>
      <c r="L48" s="27"/>
    </row>
    <row r="49" spans="2:47" s="1" customFormat="1" ht="6.9" customHeight="1">
      <c r="B49" s="27"/>
      <c r="I49" s="76"/>
      <c r="L49" s="27"/>
    </row>
    <row r="50" spans="2:47" s="1" customFormat="1" ht="12.6" customHeight="1">
      <c r="B50" s="27"/>
      <c r="C50" s="22" t="s">
        <v>24</v>
      </c>
      <c r="F50" s="13" t="str">
        <f>E13</f>
        <v xml:space="preserve"> </v>
      </c>
      <c r="I50" s="77" t="s">
        <v>29</v>
      </c>
      <c r="J50" s="25" t="str">
        <f>E19</f>
        <v xml:space="preserve"> </v>
      </c>
      <c r="L50" s="27"/>
    </row>
    <row r="51" spans="2:47" s="1" customFormat="1" ht="12.6" customHeight="1">
      <c r="B51" s="27"/>
      <c r="C51" s="22" t="s">
        <v>27</v>
      </c>
      <c r="F51" s="13" t="str">
        <f>IF(E16="","",E16)</f>
        <v>Vyplň údaj</v>
      </c>
      <c r="I51" s="77" t="s">
        <v>31</v>
      </c>
      <c r="J51" s="25" t="str">
        <f>E22</f>
        <v xml:space="preserve"> </v>
      </c>
      <c r="L51" s="27"/>
    </row>
    <row r="52" spans="2:47" s="1" customFormat="1" ht="10.35" customHeight="1">
      <c r="B52" s="27"/>
      <c r="I52" s="76"/>
      <c r="L52" s="27"/>
    </row>
    <row r="53" spans="2:47" s="1" customFormat="1" ht="29.25" customHeight="1">
      <c r="B53" s="27"/>
      <c r="C53" s="94" t="s">
        <v>77</v>
      </c>
      <c r="D53" s="85"/>
      <c r="E53" s="85"/>
      <c r="F53" s="85"/>
      <c r="G53" s="85"/>
      <c r="H53" s="85"/>
      <c r="I53" s="95"/>
      <c r="J53" s="96" t="s">
        <v>78</v>
      </c>
      <c r="K53" s="85"/>
      <c r="L53" s="27"/>
    </row>
    <row r="54" spans="2:47" s="1" customFormat="1" ht="10.35" customHeight="1">
      <c r="B54" s="27"/>
      <c r="I54" s="76"/>
      <c r="L54" s="27"/>
    </row>
    <row r="55" spans="2:47" s="1" customFormat="1" ht="22.8" customHeight="1">
      <c r="B55" s="27"/>
      <c r="C55" s="97" t="s">
        <v>79</v>
      </c>
      <c r="I55" s="76"/>
      <c r="J55" s="57">
        <f>J85</f>
        <v>0</v>
      </c>
      <c r="L55" s="27"/>
      <c r="AU55" s="13" t="s">
        <v>80</v>
      </c>
    </row>
    <row r="56" spans="2:47" s="7" customFormat="1" ht="24.9" customHeight="1">
      <c r="B56" s="98"/>
      <c r="D56" s="99" t="s">
        <v>81</v>
      </c>
      <c r="E56" s="100"/>
      <c r="F56" s="100"/>
      <c r="G56" s="100"/>
      <c r="H56" s="100"/>
      <c r="I56" s="101"/>
      <c r="J56" s="102">
        <f>J86</f>
        <v>0</v>
      </c>
      <c r="L56" s="98"/>
    </row>
    <row r="57" spans="2:47" s="8" customFormat="1" ht="19.95" customHeight="1">
      <c r="B57" s="103"/>
      <c r="D57" s="104" t="s">
        <v>82</v>
      </c>
      <c r="E57" s="105"/>
      <c r="F57" s="105"/>
      <c r="G57" s="105"/>
      <c r="H57" s="105"/>
      <c r="I57" s="106"/>
      <c r="J57" s="107">
        <f>J87</f>
        <v>0</v>
      </c>
      <c r="L57" s="103"/>
    </row>
    <row r="58" spans="2:47" s="8" customFormat="1" ht="19.95" customHeight="1">
      <c r="B58" s="103"/>
      <c r="D58" s="104" t="s">
        <v>83</v>
      </c>
      <c r="E58" s="105"/>
      <c r="F58" s="105"/>
      <c r="G58" s="105"/>
      <c r="H58" s="105"/>
      <c r="I58" s="106"/>
      <c r="J58" s="107">
        <f>J99</f>
        <v>0</v>
      </c>
      <c r="L58" s="103"/>
    </row>
    <row r="59" spans="2:47" s="8" customFormat="1" ht="19.95" customHeight="1">
      <c r="B59" s="103"/>
      <c r="D59" s="104" t="s">
        <v>84</v>
      </c>
      <c r="E59" s="105"/>
      <c r="F59" s="105"/>
      <c r="G59" s="105"/>
      <c r="H59" s="105"/>
      <c r="I59" s="106"/>
      <c r="J59" s="107">
        <f>J118</f>
        <v>0</v>
      </c>
      <c r="L59" s="103"/>
    </row>
    <row r="60" spans="2:47" s="8" customFormat="1" ht="19.95" customHeight="1">
      <c r="B60" s="103"/>
      <c r="D60" s="104" t="s">
        <v>85</v>
      </c>
      <c r="E60" s="105"/>
      <c r="F60" s="105"/>
      <c r="G60" s="105"/>
      <c r="H60" s="105"/>
      <c r="I60" s="106"/>
      <c r="J60" s="107">
        <f>J145</f>
        <v>0</v>
      </c>
      <c r="L60" s="103"/>
    </row>
    <row r="61" spans="2:47" s="8" customFormat="1" ht="19.95" customHeight="1">
      <c r="B61" s="103"/>
      <c r="D61" s="104" t="s">
        <v>86</v>
      </c>
      <c r="E61" s="105"/>
      <c r="F61" s="105"/>
      <c r="G61" s="105"/>
      <c r="H61" s="105"/>
      <c r="I61" s="106"/>
      <c r="J61" s="107">
        <f>J165</f>
        <v>0</v>
      </c>
      <c r="L61" s="103"/>
    </row>
    <row r="62" spans="2:47" s="8" customFormat="1" ht="19.95" customHeight="1">
      <c r="B62" s="103"/>
      <c r="D62" s="104" t="s">
        <v>87</v>
      </c>
      <c r="E62" s="105"/>
      <c r="F62" s="105"/>
      <c r="G62" s="105"/>
      <c r="H62" s="105"/>
      <c r="I62" s="106"/>
      <c r="J62" s="107">
        <f>J176</f>
        <v>0</v>
      </c>
      <c r="L62" s="103"/>
    </row>
    <row r="63" spans="2:47" s="8" customFormat="1" ht="19.95" customHeight="1">
      <c r="B63" s="103"/>
      <c r="D63" s="104" t="s">
        <v>88</v>
      </c>
      <c r="E63" s="105"/>
      <c r="F63" s="105"/>
      <c r="G63" s="105"/>
      <c r="H63" s="105"/>
      <c r="I63" s="106"/>
      <c r="J63" s="107">
        <f>J179</f>
        <v>0</v>
      </c>
      <c r="L63" s="103"/>
    </row>
    <row r="64" spans="2:47" s="7" customFormat="1" ht="24.9" customHeight="1">
      <c r="B64" s="98"/>
      <c r="D64" s="99" t="s">
        <v>89</v>
      </c>
      <c r="E64" s="100"/>
      <c r="F64" s="100"/>
      <c r="G64" s="100"/>
      <c r="H64" s="100"/>
      <c r="I64" s="101"/>
      <c r="J64" s="102">
        <f>J186</f>
        <v>0</v>
      </c>
      <c r="L64" s="98"/>
    </row>
    <row r="65" spans="2:12" s="7" customFormat="1" ht="24.9" customHeight="1">
      <c r="B65" s="98"/>
      <c r="D65" s="99" t="s">
        <v>90</v>
      </c>
      <c r="E65" s="100"/>
      <c r="F65" s="100"/>
      <c r="G65" s="100"/>
      <c r="H65" s="100"/>
      <c r="I65" s="101"/>
      <c r="J65" s="102">
        <f>J190</f>
        <v>0</v>
      </c>
      <c r="L65" s="98"/>
    </row>
    <row r="66" spans="2:12" s="8" customFormat="1" ht="19.95" customHeight="1">
      <c r="B66" s="103"/>
      <c r="D66" s="104" t="s">
        <v>91</v>
      </c>
      <c r="E66" s="105"/>
      <c r="F66" s="105"/>
      <c r="G66" s="105"/>
      <c r="H66" s="105"/>
      <c r="I66" s="106"/>
      <c r="J66" s="107">
        <f>J191</f>
        <v>0</v>
      </c>
      <c r="L66" s="103"/>
    </row>
    <row r="67" spans="2:12" s="8" customFormat="1" ht="19.95" customHeight="1">
      <c r="B67" s="103"/>
      <c r="D67" s="104" t="s">
        <v>92</v>
      </c>
      <c r="E67" s="105"/>
      <c r="F67" s="105"/>
      <c r="G67" s="105"/>
      <c r="H67" s="105"/>
      <c r="I67" s="106"/>
      <c r="J67" s="107">
        <f>J193</f>
        <v>0</v>
      </c>
      <c r="L67" s="103"/>
    </row>
    <row r="68" spans="2:12" s="1" customFormat="1" ht="21.75" customHeight="1">
      <c r="B68" s="27"/>
      <c r="I68" s="76"/>
      <c r="L68" s="27"/>
    </row>
    <row r="69" spans="2:12" s="1" customFormat="1" ht="6.9" customHeight="1">
      <c r="B69" s="36"/>
      <c r="C69" s="37"/>
      <c r="D69" s="37"/>
      <c r="E69" s="37"/>
      <c r="F69" s="37"/>
      <c r="G69" s="37"/>
      <c r="H69" s="37"/>
      <c r="I69" s="92"/>
      <c r="J69" s="37"/>
      <c r="K69" s="37"/>
      <c r="L69" s="27"/>
    </row>
    <row r="73" spans="2:12" s="1" customFormat="1" ht="6.9" customHeight="1">
      <c r="B73" s="38"/>
      <c r="C73" s="39"/>
      <c r="D73" s="39"/>
      <c r="E73" s="39"/>
      <c r="F73" s="39"/>
      <c r="G73" s="39"/>
      <c r="H73" s="39"/>
      <c r="I73" s="93"/>
      <c r="J73" s="39"/>
      <c r="K73" s="39"/>
      <c r="L73" s="27"/>
    </row>
    <row r="74" spans="2:12" s="1" customFormat="1" ht="24.9" customHeight="1">
      <c r="B74" s="27"/>
      <c r="C74" s="17" t="s">
        <v>93</v>
      </c>
      <c r="I74" s="76"/>
      <c r="L74" s="27"/>
    </row>
    <row r="75" spans="2:12" s="1" customFormat="1" ht="6.9" customHeight="1">
      <c r="B75" s="27"/>
      <c r="I75" s="76"/>
      <c r="L75" s="27"/>
    </row>
    <row r="76" spans="2:12" s="1" customFormat="1" ht="12" customHeight="1">
      <c r="B76" s="27"/>
      <c r="C76" s="22" t="s">
        <v>16</v>
      </c>
      <c r="I76" s="76"/>
      <c r="L76" s="27"/>
    </row>
    <row r="77" spans="2:12" s="1" customFormat="1" ht="14.4" customHeight="1">
      <c r="B77" s="27"/>
      <c r="E77" s="182" t="str">
        <f>E7</f>
        <v>MŠ Roztoky 193 - vytápění - pavilon kuchyně</v>
      </c>
      <c r="F77" s="181"/>
      <c r="G77" s="181"/>
      <c r="H77" s="181"/>
      <c r="I77" s="76"/>
      <c r="L77" s="27"/>
    </row>
    <row r="78" spans="2:12" s="1" customFormat="1" ht="6.9" customHeight="1">
      <c r="B78" s="27"/>
      <c r="I78" s="76"/>
      <c r="L78" s="27"/>
    </row>
    <row r="79" spans="2:12" s="1" customFormat="1" ht="12" customHeight="1">
      <c r="B79" s="27"/>
      <c r="C79" s="22" t="s">
        <v>20</v>
      </c>
      <c r="F79" s="13" t="str">
        <f>F10</f>
        <v xml:space="preserve"> </v>
      </c>
      <c r="I79" s="77" t="s">
        <v>22</v>
      </c>
      <c r="J79" s="43" t="str">
        <f>IF(J10="","",J10)</f>
        <v>25. 3. 2020</v>
      </c>
      <c r="L79" s="27"/>
    </row>
    <row r="80" spans="2:12" s="1" customFormat="1" ht="6.9" customHeight="1">
      <c r="B80" s="27"/>
      <c r="I80" s="76"/>
      <c r="L80" s="27"/>
    </row>
    <row r="81" spans="2:65" s="1" customFormat="1" ht="12.6" customHeight="1">
      <c r="B81" s="27"/>
      <c r="C81" s="22" t="s">
        <v>24</v>
      </c>
      <c r="F81" s="13" t="str">
        <f>E13</f>
        <v xml:space="preserve"> </v>
      </c>
      <c r="I81" s="77" t="s">
        <v>29</v>
      </c>
      <c r="J81" s="25" t="str">
        <f>E19</f>
        <v xml:space="preserve"> </v>
      </c>
      <c r="L81" s="27"/>
    </row>
    <row r="82" spans="2:65" s="1" customFormat="1" ht="12.6" customHeight="1">
      <c r="B82" s="27"/>
      <c r="C82" s="22" t="s">
        <v>27</v>
      </c>
      <c r="F82" s="13" t="str">
        <f>IF(E16="","",E16)</f>
        <v>Vyplň údaj</v>
      </c>
      <c r="I82" s="77" t="s">
        <v>31</v>
      </c>
      <c r="J82" s="25" t="str">
        <f>E22</f>
        <v xml:space="preserve"> </v>
      </c>
      <c r="L82" s="27"/>
    </row>
    <row r="83" spans="2:65" s="1" customFormat="1" ht="10.35" customHeight="1">
      <c r="B83" s="27"/>
      <c r="I83" s="76"/>
      <c r="L83" s="27"/>
    </row>
    <row r="84" spans="2:65" s="9" customFormat="1" ht="29.25" customHeight="1">
      <c r="B84" s="108"/>
      <c r="C84" s="109" t="s">
        <v>94</v>
      </c>
      <c r="D84" s="110" t="s">
        <v>52</v>
      </c>
      <c r="E84" s="110" t="s">
        <v>48</v>
      </c>
      <c r="F84" s="110" t="s">
        <v>49</v>
      </c>
      <c r="G84" s="110" t="s">
        <v>95</v>
      </c>
      <c r="H84" s="110" t="s">
        <v>96</v>
      </c>
      <c r="I84" s="111" t="s">
        <v>97</v>
      </c>
      <c r="J84" s="112" t="s">
        <v>78</v>
      </c>
      <c r="K84" s="113" t="s">
        <v>98</v>
      </c>
      <c r="L84" s="108"/>
      <c r="M84" s="50" t="s">
        <v>1</v>
      </c>
      <c r="N84" s="51" t="s">
        <v>37</v>
      </c>
      <c r="O84" s="51" t="s">
        <v>99</v>
      </c>
      <c r="P84" s="51" t="s">
        <v>100</v>
      </c>
      <c r="Q84" s="51" t="s">
        <v>101</v>
      </c>
      <c r="R84" s="51" t="s">
        <v>102</v>
      </c>
      <c r="S84" s="51" t="s">
        <v>103</v>
      </c>
      <c r="T84" s="52" t="s">
        <v>104</v>
      </c>
    </row>
    <row r="85" spans="2:65" s="1" customFormat="1" ht="22.8" customHeight="1">
      <c r="B85" s="27"/>
      <c r="C85" s="55" t="s">
        <v>105</v>
      </c>
      <c r="I85" s="76"/>
      <c r="J85" s="114">
        <f>BK85</f>
        <v>0</v>
      </c>
      <c r="L85" s="27"/>
      <c r="M85" s="53"/>
      <c r="N85" s="44"/>
      <c r="O85" s="44"/>
      <c r="P85" s="115">
        <f>P86+P186+P190</f>
        <v>0</v>
      </c>
      <c r="Q85" s="44"/>
      <c r="R85" s="115">
        <f>R86+R186+R190</f>
        <v>0.84657310000000008</v>
      </c>
      <c r="S85" s="44"/>
      <c r="T85" s="116">
        <f>T86+T186+T190</f>
        <v>1.5272460000000001</v>
      </c>
      <c r="AT85" s="13" t="s">
        <v>66</v>
      </c>
      <c r="AU85" s="13" t="s">
        <v>80</v>
      </c>
      <c r="BK85" s="117">
        <f>BK86+BK186+BK190</f>
        <v>0</v>
      </c>
    </row>
    <row r="86" spans="2:65" s="10" customFormat="1" ht="25.95" customHeight="1">
      <c r="B86" s="118"/>
      <c r="D86" s="119" t="s">
        <v>66</v>
      </c>
      <c r="E86" s="120" t="s">
        <v>106</v>
      </c>
      <c r="F86" s="120" t="s">
        <v>107</v>
      </c>
      <c r="I86" s="121"/>
      <c r="J86" s="122">
        <f>BK86</f>
        <v>0</v>
      </c>
      <c r="L86" s="118"/>
      <c r="M86" s="123"/>
      <c r="N86" s="124"/>
      <c r="O86" s="124"/>
      <c r="P86" s="125">
        <f>P87+P99+P118+P145+P165+P176+P179</f>
        <v>0</v>
      </c>
      <c r="Q86" s="124"/>
      <c r="R86" s="125">
        <f>R87+R99+R118+R145+R165+R176+R179</f>
        <v>0.84657310000000008</v>
      </c>
      <c r="S86" s="124"/>
      <c r="T86" s="126">
        <f>T87+T99+T118+T145+T165+T176+T179</f>
        <v>1.5272460000000001</v>
      </c>
      <c r="AR86" s="119" t="s">
        <v>74</v>
      </c>
      <c r="AT86" s="127" t="s">
        <v>66</v>
      </c>
      <c r="AU86" s="127" t="s">
        <v>67</v>
      </c>
      <c r="AY86" s="119" t="s">
        <v>108</v>
      </c>
      <c r="BK86" s="128">
        <f>BK87+BK99+BK118+BK145+BK165+BK176+BK179</f>
        <v>0</v>
      </c>
    </row>
    <row r="87" spans="2:65" s="10" customFormat="1" ht="22.8" customHeight="1">
      <c r="B87" s="118"/>
      <c r="D87" s="119" t="s">
        <v>66</v>
      </c>
      <c r="E87" s="129" t="s">
        <v>109</v>
      </c>
      <c r="F87" s="129" t="s">
        <v>110</v>
      </c>
      <c r="I87" s="121"/>
      <c r="J87" s="130">
        <f>BK87</f>
        <v>0</v>
      </c>
      <c r="L87" s="118"/>
      <c r="M87" s="123"/>
      <c r="N87" s="124"/>
      <c r="O87" s="124"/>
      <c r="P87" s="125">
        <f>SUM(P88:P98)</f>
        <v>0</v>
      </c>
      <c r="Q87" s="124"/>
      <c r="R87" s="125">
        <f>SUM(R88:R98)</f>
        <v>0.20521</v>
      </c>
      <c r="S87" s="124"/>
      <c r="T87" s="126">
        <f>SUM(T88:T98)</f>
        <v>0</v>
      </c>
      <c r="AR87" s="119" t="s">
        <v>74</v>
      </c>
      <c r="AT87" s="127" t="s">
        <v>66</v>
      </c>
      <c r="AU87" s="127" t="s">
        <v>72</v>
      </c>
      <c r="AY87" s="119" t="s">
        <v>108</v>
      </c>
      <c r="BK87" s="128">
        <f>SUM(BK88:BK98)</f>
        <v>0</v>
      </c>
    </row>
    <row r="88" spans="2:65" s="1" customFormat="1" ht="14.4" customHeight="1">
      <c r="B88" s="131"/>
      <c r="C88" s="132" t="s">
        <v>72</v>
      </c>
      <c r="D88" s="132" t="s">
        <v>111</v>
      </c>
      <c r="E88" s="133" t="s">
        <v>112</v>
      </c>
      <c r="F88" s="134" t="s">
        <v>113</v>
      </c>
      <c r="G88" s="135" t="s">
        <v>114</v>
      </c>
      <c r="H88" s="136">
        <v>1</v>
      </c>
      <c r="I88" s="137"/>
      <c r="J88" s="138">
        <f t="shared" ref="J88:J98" si="0">ROUND(I88*H88,2)</f>
        <v>0</v>
      </c>
      <c r="K88" s="134" t="s">
        <v>1</v>
      </c>
      <c r="L88" s="139"/>
      <c r="M88" s="140" t="s">
        <v>1</v>
      </c>
      <c r="N88" s="141" t="s">
        <v>38</v>
      </c>
      <c r="O88" s="46"/>
      <c r="P88" s="142">
        <f t="shared" ref="P88:P98" si="1">O88*H88</f>
        <v>0</v>
      </c>
      <c r="Q88" s="142">
        <v>1.4E-2</v>
      </c>
      <c r="R88" s="142">
        <f t="shared" ref="R88:R98" si="2">Q88*H88</f>
        <v>1.4E-2</v>
      </c>
      <c r="S88" s="142">
        <v>0</v>
      </c>
      <c r="T88" s="143">
        <f t="shared" ref="T88:T98" si="3">S88*H88</f>
        <v>0</v>
      </c>
      <c r="AR88" s="13" t="s">
        <v>115</v>
      </c>
      <c r="AT88" s="13" t="s">
        <v>111</v>
      </c>
      <c r="AU88" s="13" t="s">
        <v>74</v>
      </c>
      <c r="AY88" s="13" t="s">
        <v>108</v>
      </c>
      <c r="BE88" s="144">
        <f t="shared" ref="BE88:BE98" si="4">IF(N88="základní",J88,0)</f>
        <v>0</v>
      </c>
      <c r="BF88" s="144">
        <f t="shared" ref="BF88:BF98" si="5">IF(N88="snížená",J88,0)</f>
        <v>0</v>
      </c>
      <c r="BG88" s="144">
        <f t="shared" ref="BG88:BG98" si="6">IF(N88="zákl. přenesená",J88,0)</f>
        <v>0</v>
      </c>
      <c r="BH88" s="144">
        <f t="shared" ref="BH88:BH98" si="7">IF(N88="sníž. přenesená",J88,0)</f>
        <v>0</v>
      </c>
      <c r="BI88" s="144">
        <f t="shared" ref="BI88:BI98" si="8">IF(N88="nulová",J88,0)</f>
        <v>0</v>
      </c>
      <c r="BJ88" s="13" t="s">
        <v>72</v>
      </c>
      <c r="BK88" s="144">
        <f t="shared" ref="BK88:BK98" si="9">ROUND(I88*H88,2)</f>
        <v>0</v>
      </c>
      <c r="BL88" s="13" t="s">
        <v>116</v>
      </c>
      <c r="BM88" s="13" t="s">
        <v>117</v>
      </c>
    </row>
    <row r="89" spans="2:65" s="1" customFormat="1" ht="14.4" customHeight="1">
      <c r="B89" s="131"/>
      <c r="C89" s="132" t="s">
        <v>74</v>
      </c>
      <c r="D89" s="132" t="s">
        <v>111</v>
      </c>
      <c r="E89" s="133" t="s">
        <v>118</v>
      </c>
      <c r="F89" s="134" t="s">
        <v>119</v>
      </c>
      <c r="G89" s="135" t="s">
        <v>114</v>
      </c>
      <c r="H89" s="136">
        <v>1</v>
      </c>
      <c r="I89" s="137"/>
      <c r="J89" s="138">
        <f t="shared" si="0"/>
        <v>0</v>
      </c>
      <c r="K89" s="134" t="s">
        <v>1</v>
      </c>
      <c r="L89" s="139"/>
      <c r="M89" s="140" t="s">
        <v>1</v>
      </c>
      <c r="N89" s="141" t="s">
        <v>38</v>
      </c>
      <c r="O89" s="46"/>
      <c r="P89" s="142">
        <f t="shared" si="1"/>
        <v>0</v>
      </c>
      <c r="Q89" s="142">
        <v>1.4E-2</v>
      </c>
      <c r="R89" s="142">
        <f t="shared" si="2"/>
        <v>1.4E-2</v>
      </c>
      <c r="S89" s="142">
        <v>0</v>
      </c>
      <c r="T89" s="143">
        <f t="shared" si="3"/>
        <v>0</v>
      </c>
      <c r="AR89" s="13" t="s">
        <v>115</v>
      </c>
      <c r="AT89" s="13" t="s">
        <v>111</v>
      </c>
      <c r="AU89" s="13" t="s">
        <v>74</v>
      </c>
      <c r="AY89" s="13" t="s">
        <v>108</v>
      </c>
      <c r="BE89" s="144">
        <f t="shared" si="4"/>
        <v>0</v>
      </c>
      <c r="BF89" s="144">
        <f t="shared" si="5"/>
        <v>0</v>
      </c>
      <c r="BG89" s="144">
        <f t="shared" si="6"/>
        <v>0</v>
      </c>
      <c r="BH89" s="144">
        <f t="shared" si="7"/>
        <v>0</v>
      </c>
      <c r="BI89" s="144">
        <f t="shared" si="8"/>
        <v>0</v>
      </c>
      <c r="BJ89" s="13" t="s">
        <v>72</v>
      </c>
      <c r="BK89" s="144">
        <f t="shared" si="9"/>
        <v>0</v>
      </c>
      <c r="BL89" s="13" t="s">
        <v>116</v>
      </c>
      <c r="BM89" s="13" t="s">
        <v>120</v>
      </c>
    </row>
    <row r="90" spans="2:65" s="1" customFormat="1" ht="14.4" customHeight="1">
      <c r="B90" s="131"/>
      <c r="C90" s="132" t="s">
        <v>121</v>
      </c>
      <c r="D90" s="132" t="s">
        <v>111</v>
      </c>
      <c r="E90" s="133" t="s">
        <v>122</v>
      </c>
      <c r="F90" s="134" t="s">
        <v>123</v>
      </c>
      <c r="G90" s="135" t="s">
        <v>114</v>
      </c>
      <c r="H90" s="136">
        <v>2</v>
      </c>
      <c r="I90" s="137"/>
      <c r="J90" s="138">
        <f t="shared" si="0"/>
        <v>0</v>
      </c>
      <c r="K90" s="134" t="s">
        <v>1</v>
      </c>
      <c r="L90" s="139"/>
      <c r="M90" s="140" t="s">
        <v>1</v>
      </c>
      <c r="N90" s="141" t="s">
        <v>38</v>
      </c>
      <c r="O90" s="46"/>
      <c r="P90" s="142">
        <f t="shared" si="1"/>
        <v>0</v>
      </c>
      <c r="Q90" s="142">
        <v>1.4E-2</v>
      </c>
      <c r="R90" s="142">
        <f t="shared" si="2"/>
        <v>2.8000000000000001E-2</v>
      </c>
      <c r="S90" s="142">
        <v>0</v>
      </c>
      <c r="T90" s="143">
        <f t="shared" si="3"/>
        <v>0</v>
      </c>
      <c r="AR90" s="13" t="s">
        <v>115</v>
      </c>
      <c r="AT90" s="13" t="s">
        <v>111</v>
      </c>
      <c r="AU90" s="13" t="s">
        <v>74</v>
      </c>
      <c r="AY90" s="13" t="s">
        <v>108</v>
      </c>
      <c r="BE90" s="144">
        <f t="shared" si="4"/>
        <v>0</v>
      </c>
      <c r="BF90" s="144">
        <f t="shared" si="5"/>
        <v>0</v>
      </c>
      <c r="BG90" s="144">
        <f t="shared" si="6"/>
        <v>0</v>
      </c>
      <c r="BH90" s="144">
        <f t="shared" si="7"/>
        <v>0</v>
      </c>
      <c r="BI90" s="144">
        <f t="shared" si="8"/>
        <v>0</v>
      </c>
      <c r="BJ90" s="13" t="s">
        <v>72</v>
      </c>
      <c r="BK90" s="144">
        <f t="shared" si="9"/>
        <v>0</v>
      </c>
      <c r="BL90" s="13" t="s">
        <v>116</v>
      </c>
      <c r="BM90" s="13" t="s">
        <v>124</v>
      </c>
    </row>
    <row r="91" spans="2:65" s="1" customFormat="1" ht="14.4" customHeight="1">
      <c r="B91" s="131"/>
      <c r="C91" s="145" t="s">
        <v>125</v>
      </c>
      <c r="D91" s="145" t="s">
        <v>126</v>
      </c>
      <c r="E91" s="146" t="s">
        <v>127</v>
      </c>
      <c r="F91" s="147" t="s">
        <v>128</v>
      </c>
      <c r="G91" s="148" t="s">
        <v>114</v>
      </c>
      <c r="H91" s="149">
        <v>10</v>
      </c>
      <c r="I91" s="150"/>
      <c r="J91" s="151">
        <f t="shared" si="0"/>
        <v>0</v>
      </c>
      <c r="K91" s="147" t="s">
        <v>129</v>
      </c>
      <c r="L91" s="27"/>
      <c r="M91" s="152" t="s">
        <v>1</v>
      </c>
      <c r="N91" s="153" t="s">
        <v>38</v>
      </c>
      <c r="O91" s="46"/>
      <c r="P91" s="142">
        <f t="shared" si="1"/>
        <v>0</v>
      </c>
      <c r="Q91" s="142">
        <v>1.1299999999999999E-3</v>
      </c>
      <c r="R91" s="142">
        <f t="shared" si="2"/>
        <v>1.1299999999999999E-2</v>
      </c>
      <c r="S91" s="142">
        <v>0</v>
      </c>
      <c r="T91" s="143">
        <f t="shared" si="3"/>
        <v>0</v>
      </c>
      <c r="AR91" s="13" t="s">
        <v>116</v>
      </c>
      <c r="AT91" s="13" t="s">
        <v>126</v>
      </c>
      <c r="AU91" s="13" t="s">
        <v>74</v>
      </c>
      <c r="AY91" s="13" t="s">
        <v>108</v>
      </c>
      <c r="BE91" s="144">
        <f t="shared" si="4"/>
        <v>0</v>
      </c>
      <c r="BF91" s="144">
        <f t="shared" si="5"/>
        <v>0</v>
      </c>
      <c r="BG91" s="144">
        <f t="shared" si="6"/>
        <v>0</v>
      </c>
      <c r="BH91" s="144">
        <f t="shared" si="7"/>
        <v>0</v>
      </c>
      <c r="BI91" s="144">
        <f t="shared" si="8"/>
        <v>0</v>
      </c>
      <c r="BJ91" s="13" t="s">
        <v>72</v>
      </c>
      <c r="BK91" s="144">
        <f t="shared" si="9"/>
        <v>0</v>
      </c>
      <c r="BL91" s="13" t="s">
        <v>116</v>
      </c>
      <c r="BM91" s="13" t="s">
        <v>130</v>
      </c>
    </row>
    <row r="92" spans="2:65" s="1" customFormat="1" ht="14.4" customHeight="1">
      <c r="B92" s="131"/>
      <c r="C92" s="132" t="s">
        <v>131</v>
      </c>
      <c r="D92" s="132" t="s">
        <v>111</v>
      </c>
      <c r="E92" s="133" t="s">
        <v>132</v>
      </c>
      <c r="F92" s="134" t="s">
        <v>133</v>
      </c>
      <c r="G92" s="135" t="s">
        <v>114</v>
      </c>
      <c r="H92" s="136">
        <v>10</v>
      </c>
      <c r="I92" s="137"/>
      <c r="J92" s="138">
        <f t="shared" si="0"/>
        <v>0</v>
      </c>
      <c r="K92" s="134" t="s">
        <v>1</v>
      </c>
      <c r="L92" s="139"/>
      <c r="M92" s="140" t="s">
        <v>1</v>
      </c>
      <c r="N92" s="141" t="s">
        <v>38</v>
      </c>
      <c r="O92" s="46"/>
      <c r="P92" s="142">
        <f t="shared" si="1"/>
        <v>0</v>
      </c>
      <c r="Q92" s="142">
        <v>0</v>
      </c>
      <c r="R92" s="142">
        <f t="shared" si="2"/>
        <v>0</v>
      </c>
      <c r="S92" s="142">
        <v>0</v>
      </c>
      <c r="T92" s="143">
        <f t="shared" si="3"/>
        <v>0</v>
      </c>
      <c r="AR92" s="13" t="s">
        <v>115</v>
      </c>
      <c r="AT92" s="13" t="s">
        <v>111</v>
      </c>
      <c r="AU92" s="13" t="s">
        <v>74</v>
      </c>
      <c r="AY92" s="13" t="s">
        <v>108</v>
      </c>
      <c r="BE92" s="144">
        <f t="shared" si="4"/>
        <v>0</v>
      </c>
      <c r="BF92" s="144">
        <f t="shared" si="5"/>
        <v>0</v>
      </c>
      <c r="BG92" s="144">
        <f t="shared" si="6"/>
        <v>0</v>
      </c>
      <c r="BH92" s="144">
        <f t="shared" si="7"/>
        <v>0</v>
      </c>
      <c r="BI92" s="144">
        <f t="shared" si="8"/>
        <v>0</v>
      </c>
      <c r="BJ92" s="13" t="s">
        <v>72</v>
      </c>
      <c r="BK92" s="144">
        <f t="shared" si="9"/>
        <v>0</v>
      </c>
      <c r="BL92" s="13" t="s">
        <v>116</v>
      </c>
      <c r="BM92" s="13" t="s">
        <v>134</v>
      </c>
    </row>
    <row r="93" spans="2:65" s="1" customFormat="1" ht="14.4" customHeight="1">
      <c r="B93" s="131"/>
      <c r="C93" s="145" t="s">
        <v>135</v>
      </c>
      <c r="D93" s="145" t="s">
        <v>126</v>
      </c>
      <c r="E93" s="146" t="s">
        <v>136</v>
      </c>
      <c r="F93" s="147" t="s">
        <v>137</v>
      </c>
      <c r="G93" s="148" t="s">
        <v>114</v>
      </c>
      <c r="H93" s="149">
        <v>1</v>
      </c>
      <c r="I93" s="150"/>
      <c r="J93" s="151">
        <f t="shared" si="0"/>
        <v>0</v>
      </c>
      <c r="K93" s="147" t="s">
        <v>129</v>
      </c>
      <c r="L93" s="27"/>
      <c r="M93" s="152" t="s">
        <v>1</v>
      </c>
      <c r="N93" s="153" t="s">
        <v>38</v>
      </c>
      <c r="O93" s="46"/>
      <c r="P93" s="142">
        <f t="shared" si="1"/>
        <v>0</v>
      </c>
      <c r="Q93" s="142">
        <v>1.1560000000000001E-2</v>
      </c>
      <c r="R93" s="142">
        <f t="shared" si="2"/>
        <v>1.1560000000000001E-2</v>
      </c>
      <c r="S93" s="142">
        <v>0</v>
      </c>
      <c r="T93" s="143">
        <f t="shared" si="3"/>
        <v>0</v>
      </c>
      <c r="AR93" s="13" t="s">
        <v>116</v>
      </c>
      <c r="AT93" s="13" t="s">
        <v>126</v>
      </c>
      <c r="AU93" s="13" t="s">
        <v>74</v>
      </c>
      <c r="AY93" s="13" t="s">
        <v>108</v>
      </c>
      <c r="BE93" s="144">
        <f t="shared" si="4"/>
        <v>0</v>
      </c>
      <c r="BF93" s="144">
        <f t="shared" si="5"/>
        <v>0</v>
      </c>
      <c r="BG93" s="144">
        <f t="shared" si="6"/>
        <v>0</v>
      </c>
      <c r="BH93" s="144">
        <f t="shared" si="7"/>
        <v>0</v>
      </c>
      <c r="BI93" s="144">
        <f t="shared" si="8"/>
        <v>0</v>
      </c>
      <c r="BJ93" s="13" t="s">
        <v>72</v>
      </c>
      <c r="BK93" s="144">
        <f t="shared" si="9"/>
        <v>0</v>
      </c>
      <c r="BL93" s="13" t="s">
        <v>116</v>
      </c>
      <c r="BM93" s="13" t="s">
        <v>138</v>
      </c>
    </row>
    <row r="94" spans="2:65" s="1" customFormat="1" ht="14.4" customHeight="1">
      <c r="B94" s="131"/>
      <c r="C94" s="132" t="s">
        <v>139</v>
      </c>
      <c r="D94" s="132" t="s">
        <v>111</v>
      </c>
      <c r="E94" s="133" t="s">
        <v>140</v>
      </c>
      <c r="F94" s="134" t="s">
        <v>141</v>
      </c>
      <c r="G94" s="135" t="s">
        <v>114</v>
      </c>
      <c r="H94" s="136">
        <v>1</v>
      </c>
      <c r="I94" s="137"/>
      <c r="J94" s="138">
        <f t="shared" si="0"/>
        <v>0</v>
      </c>
      <c r="K94" s="134" t="s">
        <v>129</v>
      </c>
      <c r="L94" s="139"/>
      <c r="M94" s="140" t="s">
        <v>1</v>
      </c>
      <c r="N94" s="141" t="s">
        <v>38</v>
      </c>
      <c r="O94" s="46"/>
      <c r="P94" s="142">
        <f t="shared" si="1"/>
        <v>0</v>
      </c>
      <c r="Q94" s="142">
        <v>0.11600000000000001</v>
      </c>
      <c r="R94" s="142">
        <f t="shared" si="2"/>
        <v>0.11600000000000001</v>
      </c>
      <c r="S94" s="142">
        <v>0</v>
      </c>
      <c r="T94" s="143">
        <f t="shared" si="3"/>
        <v>0</v>
      </c>
      <c r="AR94" s="13" t="s">
        <v>115</v>
      </c>
      <c r="AT94" s="13" t="s">
        <v>111</v>
      </c>
      <c r="AU94" s="13" t="s">
        <v>74</v>
      </c>
      <c r="AY94" s="13" t="s">
        <v>108</v>
      </c>
      <c r="BE94" s="144">
        <f t="shared" si="4"/>
        <v>0</v>
      </c>
      <c r="BF94" s="144">
        <f t="shared" si="5"/>
        <v>0</v>
      </c>
      <c r="BG94" s="144">
        <f t="shared" si="6"/>
        <v>0</v>
      </c>
      <c r="BH94" s="144">
        <f t="shared" si="7"/>
        <v>0</v>
      </c>
      <c r="BI94" s="144">
        <f t="shared" si="8"/>
        <v>0</v>
      </c>
      <c r="BJ94" s="13" t="s">
        <v>72</v>
      </c>
      <c r="BK94" s="144">
        <f t="shared" si="9"/>
        <v>0</v>
      </c>
      <c r="BL94" s="13" t="s">
        <v>116</v>
      </c>
      <c r="BM94" s="13" t="s">
        <v>142</v>
      </c>
    </row>
    <row r="95" spans="2:65" s="1" customFormat="1" ht="14.4" customHeight="1">
      <c r="B95" s="131"/>
      <c r="C95" s="145" t="s">
        <v>143</v>
      </c>
      <c r="D95" s="145" t="s">
        <v>126</v>
      </c>
      <c r="E95" s="146" t="s">
        <v>144</v>
      </c>
      <c r="F95" s="147" t="s">
        <v>145</v>
      </c>
      <c r="G95" s="148" t="s">
        <v>114</v>
      </c>
      <c r="H95" s="149">
        <v>2</v>
      </c>
      <c r="I95" s="150"/>
      <c r="J95" s="151">
        <f t="shared" si="0"/>
        <v>0</v>
      </c>
      <c r="K95" s="147" t="s">
        <v>129</v>
      </c>
      <c r="L95" s="27"/>
      <c r="M95" s="152" t="s">
        <v>1</v>
      </c>
      <c r="N95" s="153" t="s">
        <v>38</v>
      </c>
      <c r="O95" s="46"/>
      <c r="P95" s="142">
        <f t="shared" si="1"/>
        <v>0</v>
      </c>
      <c r="Q95" s="142">
        <v>6.8000000000000005E-4</v>
      </c>
      <c r="R95" s="142">
        <f t="shared" si="2"/>
        <v>1.3600000000000001E-3</v>
      </c>
      <c r="S95" s="142">
        <v>0</v>
      </c>
      <c r="T95" s="143">
        <f t="shared" si="3"/>
        <v>0</v>
      </c>
      <c r="AR95" s="13" t="s">
        <v>116</v>
      </c>
      <c r="AT95" s="13" t="s">
        <v>126</v>
      </c>
      <c r="AU95" s="13" t="s">
        <v>74</v>
      </c>
      <c r="AY95" s="13" t="s">
        <v>108</v>
      </c>
      <c r="BE95" s="144">
        <f t="shared" si="4"/>
        <v>0</v>
      </c>
      <c r="BF95" s="144">
        <f t="shared" si="5"/>
        <v>0</v>
      </c>
      <c r="BG95" s="144">
        <f t="shared" si="6"/>
        <v>0</v>
      </c>
      <c r="BH95" s="144">
        <f t="shared" si="7"/>
        <v>0</v>
      </c>
      <c r="BI95" s="144">
        <f t="shared" si="8"/>
        <v>0</v>
      </c>
      <c r="BJ95" s="13" t="s">
        <v>72</v>
      </c>
      <c r="BK95" s="144">
        <f t="shared" si="9"/>
        <v>0</v>
      </c>
      <c r="BL95" s="13" t="s">
        <v>116</v>
      </c>
      <c r="BM95" s="13" t="s">
        <v>146</v>
      </c>
    </row>
    <row r="96" spans="2:65" s="1" customFormat="1" ht="14.4" customHeight="1">
      <c r="B96" s="131"/>
      <c r="C96" s="132" t="s">
        <v>147</v>
      </c>
      <c r="D96" s="132" t="s">
        <v>111</v>
      </c>
      <c r="E96" s="133" t="s">
        <v>148</v>
      </c>
      <c r="F96" s="134" t="s">
        <v>149</v>
      </c>
      <c r="G96" s="135" t="s">
        <v>114</v>
      </c>
      <c r="H96" s="136">
        <v>2</v>
      </c>
      <c r="I96" s="137"/>
      <c r="J96" s="138">
        <f t="shared" si="0"/>
        <v>0</v>
      </c>
      <c r="K96" s="134" t="s">
        <v>129</v>
      </c>
      <c r="L96" s="139"/>
      <c r="M96" s="140" t="s">
        <v>1</v>
      </c>
      <c r="N96" s="141" t="s">
        <v>38</v>
      </c>
      <c r="O96" s="46"/>
      <c r="P96" s="142">
        <f t="shared" si="1"/>
        <v>0</v>
      </c>
      <c r="Q96" s="142">
        <v>2.5999999999999999E-3</v>
      </c>
      <c r="R96" s="142">
        <f t="shared" si="2"/>
        <v>5.1999999999999998E-3</v>
      </c>
      <c r="S96" s="142">
        <v>0</v>
      </c>
      <c r="T96" s="143">
        <f t="shared" si="3"/>
        <v>0</v>
      </c>
      <c r="AR96" s="13" t="s">
        <v>115</v>
      </c>
      <c r="AT96" s="13" t="s">
        <v>111</v>
      </c>
      <c r="AU96" s="13" t="s">
        <v>74</v>
      </c>
      <c r="AY96" s="13" t="s">
        <v>108</v>
      </c>
      <c r="BE96" s="144">
        <f t="shared" si="4"/>
        <v>0</v>
      </c>
      <c r="BF96" s="144">
        <f t="shared" si="5"/>
        <v>0</v>
      </c>
      <c r="BG96" s="144">
        <f t="shared" si="6"/>
        <v>0</v>
      </c>
      <c r="BH96" s="144">
        <f t="shared" si="7"/>
        <v>0</v>
      </c>
      <c r="BI96" s="144">
        <f t="shared" si="8"/>
        <v>0</v>
      </c>
      <c r="BJ96" s="13" t="s">
        <v>72</v>
      </c>
      <c r="BK96" s="144">
        <f t="shared" si="9"/>
        <v>0</v>
      </c>
      <c r="BL96" s="13" t="s">
        <v>116</v>
      </c>
      <c r="BM96" s="13" t="s">
        <v>150</v>
      </c>
    </row>
    <row r="97" spans="2:65" s="1" customFormat="1" ht="14.4" customHeight="1">
      <c r="B97" s="131"/>
      <c r="C97" s="145" t="s">
        <v>151</v>
      </c>
      <c r="D97" s="145" t="s">
        <v>126</v>
      </c>
      <c r="E97" s="146" t="s">
        <v>152</v>
      </c>
      <c r="F97" s="147" t="s">
        <v>153</v>
      </c>
      <c r="G97" s="148" t="s">
        <v>114</v>
      </c>
      <c r="H97" s="149">
        <v>1</v>
      </c>
      <c r="I97" s="150"/>
      <c r="J97" s="151">
        <f t="shared" si="0"/>
        <v>0</v>
      </c>
      <c r="K97" s="147" t="s">
        <v>129</v>
      </c>
      <c r="L97" s="27"/>
      <c r="M97" s="152" t="s">
        <v>1</v>
      </c>
      <c r="N97" s="153" t="s">
        <v>38</v>
      </c>
      <c r="O97" s="46"/>
      <c r="P97" s="142">
        <f t="shared" si="1"/>
        <v>0</v>
      </c>
      <c r="Q97" s="142">
        <v>1.1900000000000001E-3</v>
      </c>
      <c r="R97" s="142">
        <f t="shared" si="2"/>
        <v>1.1900000000000001E-3</v>
      </c>
      <c r="S97" s="142">
        <v>0</v>
      </c>
      <c r="T97" s="143">
        <f t="shared" si="3"/>
        <v>0</v>
      </c>
      <c r="AR97" s="13" t="s">
        <v>116</v>
      </c>
      <c r="AT97" s="13" t="s">
        <v>126</v>
      </c>
      <c r="AU97" s="13" t="s">
        <v>74</v>
      </c>
      <c r="AY97" s="13" t="s">
        <v>108</v>
      </c>
      <c r="BE97" s="144">
        <f t="shared" si="4"/>
        <v>0</v>
      </c>
      <c r="BF97" s="144">
        <f t="shared" si="5"/>
        <v>0</v>
      </c>
      <c r="BG97" s="144">
        <f t="shared" si="6"/>
        <v>0</v>
      </c>
      <c r="BH97" s="144">
        <f t="shared" si="7"/>
        <v>0</v>
      </c>
      <c r="BI97" s="144">
        <f t="shared" si="8"/>
        <v>0</v>
      </c>
      <c r="BJ97" s="13" t="s">
        <v>72</v>
      </c>
      <c r="BK97" s="144">
        <f t="shared" si="9"/>
        <v>0</v>
      </c>
      <c r="BL97" s="13" t="s">
        <v>116</v>
      </c>
      <c r="BM97" s="13" t="s">
        <v>154</v>
      </c>
    </row>
    <row r="98" spans="2:65" s="1" customFormat="1" ht="14.4" customHeight="1">
      <c r="B98" s="131"/>
      <c r="C98" s="132" t="s">
        <v>155</v>
      </c>
      <c r="D98" s="132" t="s">
        <v>111</v>
      </c>
      <c r="E98" s="133" t="s">
        <v>156</v>
      </c>
      <c r="F98" s="134" t="s">
        <v>157</v>
      </c>
      <c r="G98" s="135" t="s">
        <v>114</v>
      </c>
      <c r="H98" s="136">
        <v>1</v>
      </c>
      <c r="I98" s="137"/>
      <c r="J98" s="138">
        <f t="shared" si="0"/>
        <v>0</v>
      </c>
      <c r="K98" s="134" t="s">
        <v>129</v>
      </c>
      <c r="L98" s="139"/>
      <c r="M98" s="140" t="s">
        <v>1</v>
      </c>
      <c r="N98" s="141" t="s">
        <v>38</v>
      </c>
      <c r="O98" s="46"/>
      <c r="P98" s="142">
        <f t="shared" si="1"/>
        <v>0</v>
      </c>
      <c r="Q98" s="142">
        <v>2.5999999999999999E-3</v>
      </c>
      <c r="R98" s="142">
        <f t="shared" si="2"/>
        <v>2.5999999999999999E-3</v>
      </c>
      <c r="S98" s="142">
        <v>0</v>
      </c>
      <c r="T98" s="143">
        <f t="shared" si="3"/>
        <v>0</v>
      </c>
      <c r="AR98" s="13" t="s">
        <v>115</v>
      </c>
      <c r="AT98" s="13" t="s">
        <v>111</v>
      </c>
      <c r="AU98" s="13" t="s">
        <v>74</v>
      </c>
      <c r="AY98" s="13" t="s">
        <v>108</v>
      </c>
      <c r="BE98" s="144">
        <f t="shared" si="4"/>
        <v>0</v>
      </c>
      <c r="BF98" s="144">
        <f t="shared" si="5"/>
        <v>0</v>
      </c>
      <c r="BG98" s="144">
        <f t="shared" si="6"/>
        <v>0</v>
      </c>
      <c r="BH98" s="144">
        <f t="shared" si="7"/>
        <v>0</v>
      </c>
      <c r="BI98" s="144">
        <f t="shared" si="8"/>
        <v>0</v>
      </c>
      <c r="BJ98" s="13" t="s">
        <v>72</v>
      </c>
      <c r="BK98" s="144">
        <f t="shared" si="9"/>
        <v>0</v>
      </c>
      <c r="BL98" s="13" t="s">
        <v>116</v>
      </c>
      <c r="BM98" s="13" t="s">
        <v>158</v>
      </c>
    </row>
    <row r="99" spans="2:65" s="10" customFormat="1" ht="22.8" customHeight="1">
      <c r="B99" s="118"/>
      <c r="D99" s="119" t="s">
        <v>66</v>
      </c>
      <c r="E99" s="129" t="s">
        <v>159</v>
      </c>
      <c r="F99" s="129" t="s">
        <v>160</v>
      </c>
      <c r="I99" s="121"/>
      <c r="J99" s="130">
        <f>BK99</f>
        <v>0</v>
      </c>
      <c r="L99" s="118"/>
      <c r="M99" s="123"/>
      <c r="N99" s="124"/>
      <c r="O99" s="124"/>
      <c r="P99" s="125">
        <f>SUM(P100:P117)</f>
        <v>0</v>
      </c>
      <c r="Q99" s="124"/>
      <c r="R99" s="125">
        <f>SUM(R100:R117)</f>
        <v>0.28183000000000002</v>
      </c>
      <c r="S99" s="124"/>
      <c r="T99" s="126">
        <f>SUM(T100:T117)</f>
        <v>0</v>
      </c>
      <c r="AR99" s="119" t="s">
        <v>74</v>
      </c>
      <c r="AT99" s="127" t="s">
        <v>66</v>
      </c>
      <c r="AU99" s="127" t="s">
        <v>72</v>
      </c>
      <c r="AY99" s="119" t="s">
        <v>108</v>
      </c>
      <c r="BK99" s="128">
        <f>SUM(BK100:BK117)</f>
        <v>0</v>
      </c>
    </row>
    <row r="100" spans="2:65" s="1" customFormat="1" ht="14.4" customHeight="1">
      <c r="B100" s="131"/>
      <c r="C100" s="145" t="s">
        <v>161</v>
      </c>
      <c r="D100" s="145" t="s">
        <v>126</v>
      </c>
      <c r="E100" s="146" t="s">
        <v>162</v>
      </c>
      <c r="F100" s="147" t="s">
        <v>163</v>
      </c>
      <c r="G100" s="148" t="s">
        <v>164</v>
      </c>
      <c r="H100" s="149">
        <v>6</v>
      </c>
      <c r="I100" s="150"/>
      <c r="J100" s="151">
        <f t="shared" ref="J100:J108" si="10">ROUND(I100*H100,2)</f>
        <v>0</v>
      </c>
      <c r="K100" s="147" t="s">
        <v>129</v>
      </c>
      <c r="L100" s="27"/>
      <c r="M100" s="152" t="s">
        <v>1</v>
      </c>
      <c r="N100" s="153" t="s">
        <v>38</v>
      </c>
      <c r="O100" s="46"/>
      <c r="P100" s="142">
        <f t="shared" ref="P100:P108" si="11">O100*H100</f>
        <v>0</v>
      </c>
      <c r="Q100" s="142">
        <v>6.43E-3</v>
      </c>
      <c r="R100" s="142">
        <f t="shared" ref="R100:R108" si="12">Q100*H100</f>
        <v>3.8580000000000003E-2</v>
      </c>
      <c r="S100" s="142">
        <v>0</v>
      </c>
      <c r="T100" s="143">
        <f t="shared" ref="T100:T108" si="13">S100*H100</f>
        <v>0</v>
      </c>
      <c r="AR100" s="13" t="s">
        <v>116</v>
      </c>
      <c r="AT100" s="13" t="s">
        <v>126</v>
      </c>
      <c r="AU100" s="13" t="s">
        <v>74</v>
      </c>
      <c r="AY100" s="13" t="s">
        <v>108</v>
      </c>
      <c r="BE100" s="144">
        <f t="shared" ref="BE100:BE108" si="14">IF(N100="základní",J100,0)</f>
        <v>0</v>
      </c>
      <c r="BF100" s="144">
        <f t="shared" ref="BF100:BF108" si="15">IF(N100="snížená",J100,0)</f>
        <v>0</v>
      </c>
      <c r="BG100" s="144">
        <f t="shared" ref="BG100:BG108" si="16">IF(N100="zákl. přenesená",J100,0)</f>
        <v>0</v>
      </c>
      <c r="BH100" s="144">
        <f t="shared" ref="BH100:BH108" si="17">IF(N100="sníž. přenesená",J100,0)</f>
        <v>0</v>
      </c>
      <c r="BI100" s="144">
        <f t="shared" ref="BI100:BI108" si="18">IF(N100="nulová",J100,0)</f>
        <v>0</v>
      </c>
      <c r="BJ100" s="13" t="s">
        <v>72</v>
      </c>
      <c r="BK100" s="144">
        <f t="shared" ref="BK100:BK108" si="19">ROUND(I100*H100,2)</f>
        <v>0</v>
      </c>
      <c r="BL100" s="13" t="s">
        <v>116</v>
      </c>
      <c r="BM100" s="13" t="s">
        <v>165</v>
      </c>
    </row>
    <row r="101" spans="2:65" s="1" customFormat="1" ht="14.4" customHeight="1">
      <c r="B101" s="131"/>
      <c r="C101" s="145" t="s">
        <v>166</v>
      </c>
      <c r="D101" s="145" t="s">
        <v>126</v>
      </c>
      <c r="E101" s="146" t="s">
        <v>167</v>
      </c>
      <c r="F101" s="147" t="s">
        <v>168</v>
      </c>
      <c r="G101" s="148" t="s">
        <v>114</v>
      </c>
      <c r="H101" s="149">
        <v>2</v>
      </c>
      <c r="I101" s="150"/>
      <c r="J101" s="151">
        <f t="shared" si="10"/>
        <v>0</v>
      </c>
      <c r="K101" s="147" t="s">
        <v>129</v>
      </c>
      <c r="L101" s="27"/>
      <c r="M101" s="152" t="s">
        <v>1</v>
      </c>
      <c r="N101" s="153" t="s">
        <v>38</v>
      </c>
      <c r="O101" s="46"/>
      <c r="P101" s="142">
        <f t="shared" si="11"/>
        <v>0</v>
      </c>
      <c r="Q101" s="142">
        <v>0</v>
      </c>
      <c r="R101" s="142">
        <f t="shared" si="12"/>
        <v>0</v>
      </c>
      <c r="S101" s="142">
        <v>0</v>
      </c>
      <c r="T101" s="143">
        <f t="shared" si="13"/>
        <v>0</v>
      </c>
      <c r="AR101" s="13" t="s">
        <v>116</v>
      </c>
      <c r="AT101" s="13" t="s">
        <v>126</v>
      </c>
      <c r="AU101" s="13" t="s">
        <v>74</v>
      </c>
      <c r="AY101" s="13" t="s">
        <v>108</v>
      </c>
      <c r="BE101" s="144">
        <f t="shared" si="14"/>
        <v>0</v>
      </c>
      <c r="BF101" s="144">
        <f t="shared" si="15"/>
        <v>0</v>
      </c>
      <c r="BG101" s="144">
        <f t="shared" si="16"/>
        <v>0</v>
      </c>
      <c r="BH101" s="144">
        <f t="shared" si="17"/>
        <v>0</v>
      </c>
      <c r="BI101" s="144">
        <f t="shared" si="18"/>
        <v>0</v>
      </c>
      <c r="BJ101" s="13" t="s">
        <v>72</v>
      </c>
      <c r="BK101" s="144">
        <f t="shared" si="19"/>
        <v>0</v>
      </c>
      <c r="BL101" s="13" t="s">
        <v>116</v>
      </c>
      <c r="BM101" s="13" t="s">
        <v>169</v>
      </c>
    </row>
    <row r="102" spans="2:65" s="1" customFormat="1" ht="14.4" customHeight="1">
      <c r="B102" s="131"/>
      <c r="C102" s="145" t="s">
        <v>170</v>
      </c>
      <c r="D102" s="145" t="s">
        <v>126</v>
      </c>
      <c r="E102" s="146" t="s">
        <v>171</v>
      </c>
      <c r="F102" s="147" t="s">
        <v>172</v>
      </c>
      <c r="G102" s="148" t="s">
        <v>114</v>
      </c>
      <c r="H102" s="149">
        <v>2</v>
      </c>
      <c r="I102" s="150"/>
      <c r="J102" s="151">
        <f t="shared" si="10"/>
        <v>0</v>
      </c>
      <c r="K102" s="147" t="s">
        <v>129</v>
      </c>
      <c r="L102" s="27"/>
      <c r="M102" s="152" t="s">
        <v>1</v>
      </c>
      <c r="N102" s="153" t="s">
        <v>38</v>
      </c>
      <c r="O102" s="46"/>
      <c r="P102" s="142">
        <f t="shared" si="11"/>
        <v>0</v>
      </c>
      <c r="Q102" s="142">
        <v>1.1199999999999999E-3</v>
      </c>
      <c r="R102" s="142">
        <f t="shared" si="12"/>
        <v>2.2399999999999998E-3</v>
      </c>
      <c r="S102" s="142">
        <v>0</v>
      </c>
      <c r="T102" s="143">
        <f t="shared" si="13"/>
        <v>0</v>
      </c>
      <c r="AR102" s="13" t="s">
        <v>116</v>
      </c>
      <c r="AT102" s="13" t="s">
        <v>126</v>
      </c>
      <c r="AU102" s="13" t="s">
        <v>74</v>
      </c>
      <c r="AY102" s="13" t="s">
        <v>108</v>
      </c>
      <c r="BE102" s="144">
        <f t="shared" si="14"/>
        <v>0</v>
      </c>
      <c r="BF102" s="144">
        <f t="shared" si="15"/>
        <v>0</v>
      </c>
      <c r="BG102" s="144">
        <f t="shared" si="16"/>
        <v>0</v>
      </c>
      <c r="BH102" s="144">
        <f t="shared" si="17"/>
        <v>0</v>
      </c>
      <c r="BI102" s="144">
        <f t="shared" si="18"/>
        <v>0</v>
      </c>
      <c r="BJ102" s="13" t="s">
        <v>72</v>
      </c>
      <c r="BK102" s="144">
        <f t="shared" si="19"/>
        <v>0</v>
      </c>
      <c r="BL102" s="13" t="s">
        <v>116</v>
      </c>
      <c r="BM102" s="13" t="s">
        <v>173</v>
      </c>
    </row>
    <row r="103" spans="2:65" s="1" customFormat="1" ht="14.4" customHeight="1">
      <c r="B103" s="131"/>
      <c r="C103" s="145" t="s">
        <v>8</v>
      </c>
      <c r="D103" s="145" t="s">
        <v>126</v>
      </c>
      <c r="E103" s="146" t="s">
        <v>174</v>
      </c>
      <c r="F103" s="147" t="s">
        <v>175</v>
      </c>
      <c r="G103" s="148" t="s">
        <v>164</v>
      </c>
      <c r="H103" s="149">
        <v>85</v>
      </c>
      <c r="I103" s="150"/>
      <c r="J103" s="151">
        <f t="shared" si="10"/>
        <v>0</v>
      </c>
      <c r="K103" s="147" t="s">
        <v>129</v>
      </c>
      <c r="L103" s="27"/>
      <c r="M103" s="152" t="s">
        <v>1</v>
      </c>
      <c r="N103" s="153" t="s">
        <v>38</v>
      </c>
      <c r="O103" s="46"/>
      <c r="P103" s="142">
        <f t="shared" si="11"/>
        <v>0</v>
      </c>
      <c r="Q103" s="142">
        <v>4.4999999999999999E-4</v>
      </c>
      <c r="R103" s="142">
        <f t="shared" si="12"/>
        <v>3.8249999999999999E-2</v>
      </c>
      <c r="S103" s="142">
        <v>0</v>
      </c>
      <c r="T103" s="143">
        <f t="shared" si="13"/>
        <v>0</v>
      </c>
      <c r="AR103" s="13" t="s">
        <v>116</v>
      </c>
      <c r="AT103" s="13" t="s">
        <v>126</v>
      </c>
      <c r="AU103" s="13" t="s">
        <v>74</v>
      </c>
      <c r="AY103" s="13" t="s">
        <v>108</v>
      </c>
      <c r="BE103" s="144">
        <f t="shared" si="14"/>
        <v>0</v>
      </c>
      <c r="BF103" s="144">
        <f t="shared" si="15"/>
        <v>0</v>
      </c>
      <c r="BG103" s="144">
        <f t="shared" si="16"/>
        <v>0</v>
      </c>
      <c r="BH103" s="144">
        <f t="shared" si="17"/>
        <v>0</v>
      </c>
      <c r="BI103" s="144">
        <f t="shared" si="18"/>
        <v>0</v>
      </c>
      <c r="BJ103" s="13" t="s">
        <v>72</v>
      </c>
      <c r="BK103" s="144">
        <f t="shared" si="19"/>
        <v>0</v>
      </c>
      <c r="BL103" s="13" t="s">
        <v>116</v>
      </c>
      <c r="BM103" s="13" t="s">
        <v>176</v>
      </c>
    </row>
    <row r="104" spans="2:65" s="1" customFormat="1" ht="14.4" customHeight="1">
      <c r="B104" s="131"/>
      <c r="C104" s="145" t="s">
        <v>116</v>
      </c>
      <c r="D104" s="145" t="s">
        <v>126</v>
      </c>
      <c r="E104" s="146" t="s">
        <v>177</v>
      </c>
      <c r="F104" s="147" t="s">
        <v>178</v>
      </c>
      <c r="G104" s="148" t="s">
        <v>164</v>
      </c>
      <c r="H104" s="149">
        <v>35</v>
      </c>
      <c r="I104" s="150"/>
      <c r="J104" s="151">
        <f t="shared" si="10"/>
        <v>0</v>
      </c>
      <c r="K104" s="147" t="s">
        <v>129</v>
      </c>
      <c r="L104" s="27"/>
      <c r="M104" s="152" t="s">
        <v>1</v>
      </c>
      <c r="N104" s="153" t="s">
        <v>38</v>
      </c>
      <c r="O104" s="46"/>
      <c r="P104" s="142">
        <f t="shared" si="11"/>
        <v>0</v>
      </c>
      <c r="Q104" s="142">
        <v>6.8000000000000005E-4</v>
      </c>
      <c r="R104" s="142">
        <f t="shared" si="12"/>
        <v>2.3800000000000002E-2</v>
      </c>
      <c r="S104" s="142">
        <v>0</v>
      </c>
      <c r="T104" s="143">
        <f t="shared" si="13"/>
        <v>0</v>
      </c>
      <c r="AR104" s="13" t="s">
        <v>116</v>
      </c>
      <c r="AT104" s="13" t="s">
        <v>126</v>
      </c>
      <c r="AU104" s="13" t="s">
        <v>74</v>
      </c>
      <c r="AY104" s="13" t="s">
        <v>108</v>
      </c>
      <c r="BE104" s="144">
        <f t="shared" si="14"/>
        <v>0</v>
      </c>
      <c r="BF104" s="144">
        <f t="shared" si="15"/>
        <v>0</v>
      </c>
      <c r="BG104" s="144">
        <f t="shared" si="16"/>
        <v>0</v>
      </c>
      <c r="BH104" s="144">
        <f t="shared" si="17"/>
        <v>0</v>
      </c>
      <c r="BI104" s="144">
        <f t="shared" si="18"/>
        <v>0</v>
      </c>
      <c r="BJ104" s="13" t="s">
        <v>72</v>
      </c>
      <c r="BK104" s="144">
        <f t="shared" si="19"/>
        <v>0</v>
      </c>
      <c r="BL104" s="13" t="s">
        <v>116</v>
      </c>
      <c r="BM104" s="13" t="s">
        <v>179</v>
      </c>
    </row>
    <row r="105" spans="2:65" s="1" customFormat="1" ht="14.4" customHeight="1">
      <c r="B105" s="131"/>
      <c r="C105" s="145" t="s">
        <v>180</v>
      </c>
      <c r="D105" s="145" t="s">
        <v>126</v>
      </c>
      <c r="E105" s="146" t="s">
        <v>181</v>
      </c>
      <c r="F105" s="147" t="s">
        <v>182</v>
      </c>
      <c r="G105" s="148" t="s">
        <v>164</v>
      </c>
      <c r="H105" s="149">
        <v>50</v>
      </c>
      <c r="I105" s="150"/>
      <c r="J105" s="151">
        <f t="shared" si="10"/>
        <v>0</v>
      </c>
      <c r="K105" s="147" t="s">
        <v>129</v>
      </c>
      <c r="L105" s="27"/>
      <c r="M105" s="152" t="s">
        <v>1</v>
      </c>
      <c r="N105" s="153" t="s">
        <v>38</v>
      </c>
      <c r="O105" s="46"/>
      <c r="P105" s="142">
        <f t="shared" si="11"/>
        <v>0</v>
      </c>
      <c r="Q105" s="142">
        <v>6.7000000000000002E-4</v>
      </c>
      <c r="R105" s="142">
        <f t="shared" si="12"/>
        <v>3.3500000000000002E-2</v>
      </c>
      <c r="S105" s="142">
        <v>0</v>
      </c>
      <c r="T105" s="143">
        <f t="shared" si="13"/>
        <v>0</v>
      </c>
      <c r="AR105" s="13" t="s">
        <v>116</v>
      </c>
      <c r="AT105" s="13" t="s">
        <v>126</v>
      </c>
      <c r="AU105" s="13" t="s">
        <v>74</v>
      </c>
      <c r="AY105" s="13" t="s">
        <v>108</v>
      </c>
      <c r="BE105" s="144">
        <f t="shared" si="14"/>
        <v>0</v>
      </c>
      <c r="BF105" s="144">
        <f t="shared" si="15"/>
        <v>0</v>
      </c>
      <c r="BG105" s="144">
        <f t="shared" si="16"/>
        <v>0</v>
      </c>
      <c r="BH105" s="144">
        <f t="shared" si="17"/>
        <v>0</v>
      </c>
      <c r="BI105" s="144">
        <f t="shared" si="18"/>
        <v>0</v>
      </c>
      <c r="BJ105" s="13" t="s">
        <v>72</v>
      </c>
      <c r="BK105" s="144">
        <f t="shared" si="19"/>
        <v>0</v>
      </c>
      <c r="BL105" s="13" t="s">
        <v>116</v>
      </c>
      <c r="BM105" s="13" t="s">
        <v>183</v>
      </c>
    </row>
    <row r="106" spans="2:65" s="1" customFormat="1" ht="14.4" customHeight="1">
      <c r="B106" s="131"/>
      <c r="C106" s="145" t="s">
        <v>184</v>
      </c>
      <c r="D106" s="145" t="s">
        <v>126</v>
      </c>
      <c r="E106" s="146" t="s">
        <v>185</v>
      </c>
      <c r="F106" s="147" t="s">
        <v>186</v>
      </c>
      <c r="G106" s="148" t="s">
        <v>164</v>
      </c>
      <c r="H106" s="149">
        <v>60</v>
      </c>
      <c r="I106" s="150"/>
      <c r="J106" s="151">
        <f t="shared" si="10"/>
        <v>0</v>
      </c>
      <c r="K106" s="147" t="s">
        <v>129</v>
      </c>
      <c r="L106" s="27"/>
      <c r="M106" s="152" t="s">
        <v>1</v>
      </c>
      <c r="N106" s="153" t="s">
        <v>38</v>
      </c>
      <c r="O106" s="46"/>
      <c r="P106" s="142">
        <f t="shared" si="11"/>
        <v>0</v>
      </c>
      <c r="Q106" s="142">
        <v>1.24E-3</v>
      </c>
      <c r="R106" s="142">
        <f t="shared" si="12"/>
        <v>7.4399999999999994E-2</v>
      </c>
      <c r="S106" s="142">
        <v>0</v>
      </c>
      <c r="T106" s="143">
        <f t="shared" si="13"/>
        <v>0</v>
      </c>
      <c r="AR106" s="13" t="s">
        <v>116</v>
      </c>
      <c r="AT106" s="13" t="s">
        <v>126</v>
      </c>
      <c r="AU106" s="13" t="s">
        <v>74</v>
      </c>
      <c r="AY106" s="13" t="s">
        <v>108</v>
      </c>
      <c r="BE106" s="144">
        <f t="shared" si="14"/>
        <v>0</v>
      </c>
      <c r="BF106" s="144">
        <f t="shared" si="15"/>
        <v>0</v>
      </c>
      <c r="BG106" s="144">
        <f t="shared" si="16"/>
        <v>0</v>
      </c>
      <c r="BH106" s="144">
        <f t="shared" si="17"/>
        <v>0</v>
      </c>
      <c r="BI106" s="144">
        <f t="shared" si="18"/>
        <v>0</v>
      </c>
      <c r="BJ106" s="13" t="s">
        <v>72</v>
      </c>
      <c r="BK106" s="144">
        <f t="shared" si="19"/>
        <v>0</v>
      </c>
      <c r="BL106" s="13" t="s">
        <v>116</v>
      </c>
      <c r="BM106" s="13" t="s">
        <v>187</v>
      </c>
    </row>
    <row r="107" spans="2:65" s="1" customFormat="1" ht="14.4" customHeight="1">
      <c r="B107" s="131"/>
      <c r="C107" s="145" t="s">
        <v>188</v>
      </c>
      <c r="D107" s="145" t="s">
        <v>126</v>
      </c>
      <c r="E107" s="146" t="s">
        <v>189</v>
      </c>
      <c r="F107" s="147" t="s">
        <v>190</v>
      </c>
      <c r="G107" s="148" t="s">
        <v>164</v>
      </c>
      <c r="H107" s="149">
        <v>20</v>
      </c>
      <c r="I107" s="150"/>
      <c r="J107" s="151">
        <f t="shared" si="10"/>
        <v>0</v>
      </c>
      <c r="K107" s="147" t="s">
        <v>129</v>
      </c>
      <c r="L107" s="27"/>
      <c r="M107" s="152" t="s">
        <v>1</v>
      </c>
      <c r="N107" s="153" t="s">
        <v>38</v>
      </c>
      <c r="O107" s="46"/>
      <c r="P107" s="142">
        <f t="shared" si="11"/>
        <v>0</v>
      </c>
      <c r="Q107" s="142">
        <v>1.6100000000000001E-3</v>
      </c>
      <c r="R107" s="142">
        <f t="shared" si="12"/>
        <v>3.2199999999999999E-2</v>
      </c>
      <c r="S107" s="142">
        <v>0</v>
      </c>
      <c r="T107" s="143">
        <f t="shared" si="13"/>
        <v>0</v>
      </c>
      <c r="AR107" s="13" t="s">
        <v>116</v>
      </c>
      <c r="AT107" s="13" t="s">
        <v>126</v>
      </c>
      <c r="AU107" s="13" t="s">
        <v>74</v>
      </c>
      <c r="AY107" s="13" t="s">
        <v>108</v>
      </c>
      <c r="BE107" s="144">
        <f t="shared" si="14"/>
        <v>0</v>
      </c>
      <c r="BF107" s="144">
        <f t="shared" si="15"/>
        <v>0</v>
      </c>
      <c r="BG107" s="144">
        <f t="shared" si="16"/>
        <v>0</v>
      </c>
      <c r="BH107" s="144">
        <f t="shared" si="17"/>
        <v>0</v>
      </c>
      <c r="BI107" s="144">
        <f t="shared" si="18"/>
        <v>0</v>
      </c>
      <c r="BJ107" s="13" t="s">
        <v>72</v>
      </c>
      <c r="BK107" s="144">
        <f t="shared" si="19"/>
        <v>0</v>
      </c>
      <c r="BL107" s="13" t="s">
        <v>116</v>
      </c>
      <c r="BM107" s="13" t="s">
        <v>191</v>
      </c>
    </row>
    <row r="108" spans="2:65" s="1" customFormat="1" ht="14.4" customHeight="1">
      <c r="B108" s="131"/>
      <c r="C108" s="145" t="s">
        <v>192</v>
      </c>
      <c r="D108" s="145" t="s">
        <v>126</v>
      </c>
      <c r="E108" s="146" t="s">
        <v>193</v>
      </c>
      <c r="F108" s="147" t="s">
        <v>194</v>
      </c>
      <c r="G108" s="148" t="s">
        <v>164</v>
      </c>
      <c r="H108" s="149">
        <v>42</v>
      </c>
      <c r="I108" s="150"/>
      <c r="J108" s="151">
        <f t="shared" si="10"/>
        <v>0</v>
      </c>
      <c r="K108" s="147" t="s">
        <v>129</v>
      </c>
      <c r="L108" s="27"/>
      <c r="M108" s="152" t="s">
        <v>1</v>
      </c>
      <c r="N108" s="153" t="s">
        <v>38</v>
      </c>
      <c r="O108" s="46"/>
      <c r="P108" s="142">
        <f t="shared" si="11"/>
        <v>0</v>
      </c>
      <c r="Q108" s="142">
        <v>1.0000000000000001E-5</v>
      </c>
      <c r="R108" s="142">
        <f t="shared" si="12"/>
        <v>4.2000000000000002E-4</v>
      </c>
      <c r="S108" s="142">
        <v>0</v>
      </c>
      <c r="T108" s="143">
        <f t="shared" si="13"/>
        <v>0</v>
      </c>
      <c r="AR108" s="13" t="s">
        <v>116</v>
      </c>
      <c r="AT108" s="13" t="s">
        <v>126</v>
      </c>
      <c r="AU108" s="13" t="s">
        <v>74</v>
      </c>
      <c r="AY108" s="13" t="s">
        <v>108</v>
      </c>
      <c r="BE108" s="144">
        <f t="shared" si="14"/>
        <v>0</v>
      </c>
      <c r="BF108" s="144">
        <f t="shared" si="15"/>
        <v>0</v>
      </c>
      <c r="BG108" s="144">
        <f t="shared" si="16"/>
        <v>0</v>
      </c>
      <c r="BH108" s="144">
        <f t="shared" si="17"/>
        <v>0</v>
      </c>
      <c r="BI108" s="144">
        <f t="shared" si="18"/>
        <v>0</v>
      </c>
      <c r="BJ108" s="13" t="s">
        <v>72</v>
      </c>
      <c r="BK108" s="144">
        <f t="shared" si="19"/>
        <v>0</v>
      </c>
      <c r="BL108" s="13" t="s">
        <v>116</v>
      </c>
      <c r="BM108" s="13" t="s">
        <v>195</v>
      </c>
    </row>
    <row r="109" spans="2:65" s="11" customFormat="1" ht="10.199999999999999">
      <c r="B109" s="154"/>
      <c r="D109" s="155" t="s">
        <v>196</v>
      </c>
      <c r="E109" s="156" t="s">
        <v>1</v>
      </c>
      <c r="F109" s="157" t="s">
        <v>197</v>
      </c>
      <c r="H109" s="158">
        <v>42</v>
      </c>
      <c r="I109" s="159"/>
      <c r="L109" s="154"/>
      <c r="M109" s="160"/>
      <c r="N109" s="161"/>
      <c r="O109" s="161"/>
      <c r="P109" s="161"/>
      <c r="Q109" s="161"/>
      <c r="R109" s="161"/>
      <c r="S109" s="161"/>
      <c r="T109" s="162"/>
      <c r="AT109" s="156" t="s">
        <v>196</v>
      </c>
      <c r="AU109" s="156" t="s">
        <v>74</v>
      </c>
      <c r="AV109" s="11" t="s">
        <v>74</v>
      </c>
      <c r="AW109" s="11" t="s">
        <v>30</v>
      </c>
      <c r="AX109" s="11" t="s">
        <v>72</v>
      </c>
      <c r="AY109" s="156" t="s">
        <v>108</v>
      </c>
    </row>
    <row r="110" spans="2:65" s="1" customFormat="1" ht="14.4" customHeight="1">
      <c r="B110" s="131"/>
      <c r="C110" s="145" t="s">
        <v>7</v>
      </c>
      <c r="D110" s="145" t="s">
        <v>126</v>
      </c>
      <c r="E110" s="146" t="s">
        <v>198</v>
      </c>
      <c r="F110" s="147" t="s">
        <v>199</v>
      </c>
      <c r="G110" s="148" t="s">
        <v>164</v>
      </c>
      <c r="H110" s="149">
        <v>20</v>
      </c>
      <c r="I110" s="150"/>
      <c r="J110" s="151">
        <f t="shared" ref="J110:J117" si="20">ROUND(I110*H110,2)</f>
        <v>0</v>
      </c>
      <c r="K110" s="147" t="s">
        <v>129</v>
      </c>
      <c r="L110" s="27"/>
      <c r="M110" s="152" t="s">
        <v>1</v>
      </c>
      <c r="N110" s="153" t="s">
        <v>38</v>
      </c>
      <c r="O110" s="46"/>
      <c r="P110" s="142">
        <f t="shared" ref="P110:P117" si="21">O110*H110</f>
        <v>0</v>
      </c>
      <c r="Q110" s="142">
        <v>6.0000000000000002E-5</v>
      </c>
      <c r="R110" s="142">
        <f t="shared" ref="R110:R117" si="22">Q110*H110</f>
        <v>1.2000000000000001E-3</v>
      </c>
      <c r="S110" s="142">
        <v>0</v>
      </c>
      <c r="T110" s="143">
        <f t="shared" ref="T110:T117" si="23">S110*H110</f>
        <v>0</v>
      </c>
      <c r="AR110" s="13" t="s">
        <v>116</v>
      </c>
      <c r="AT110" s="13" t="s">
        <v>126</v>
      </c>
      <c r="AU110" s="13" t="s">
        <v>74</v>
      </c>
      <c r="AY110" s="13" t="s">
        <v>108</v>
      </c>
      <c r="BE110" s="144">
        <f t="shared" ref="BE110:BE117" si="24">IF(N110="základní",J110,0)</f>
        <v>0</v>
      </c>
      <c r="BF110" s="144">
        <f t="shared" ref="BF110:BF117" si="25">IF(N110="snížená",J110,0)</f>
        <v>0</v>
      </c>
      <c r="BG110" s="144">
        <f t="shared" ref="BG110:BG117" si="26">IF(N110="zákl. přenesená",J110,0)</f>
        <v>0</v>
      </c>
      <c r="BH110" s="144">
        <f t="shared" ref="BH110:BH117" si="27">IF(N110="sníž. přenesená",J110,0)</f>
        <v>0</v>
      </c>
      <c r="BI110" s="144">
        <f t="shared" ref="BI110:BI117" si="28">IF(N110="nulová",J110,0)</f>
        <v>0</v>
      </c>
      <c r="BJ110" s="13" t="s">
        <v>72</v>
      </c>
      <c r="BK110" s="144">
        <f t="shared" ref="BK110:BK117" si="29">ROUND(I110*H110,2)</f>
        <v>0</v>
      </c>
      <c r="BL110" s="13" t="s">
        <v>116</v>
      </c>
      <c r="BM110" s="13" t="s">
        <v>200</v>
      </c>
    </row>
    <row r="111" spans="2:65" s="1" customFormat="1" ht="14.4" customHeight="1">
      <c r="B111" s="131"/>
      <c r="C111" s="145" t="s">
        <v>201</v>
      </c>
      <c r="D111" s="145" t="s">
        <v>126</v>
      </c>
      <c r="E111" s="146" t="s">
        <v>202</v>
      </c>
      <c r="F111" s="147" t="s">
        <v>203</v>
      </c>
      <c r="G111" s="148" t="s">
        <v>114</v>
      </c>
      <c r="H111" s="149">
        <v>42</v>
      </c>
      <c r="I111" s="150"/>
      <c r="J111" s="151">
        <f t="shared" si="20"/>
        <v>0</v>
      </c>
      <c r="K111" s="147" t="s">
        <v>129</v>
      </c>
      <c r="L111" s="27"/>
      <c r="M111" s="152" t="s">
        <v>1</v>
      </c>
      <c r="N111" s="153" t="s">
        <v>38</v>
      </c>
      <c r="O111" s="46"/>
      <c r="P111" s="142">
        <f t="shared" si="21"/>
        <v>0</v>
      </c>
      <c r="Q111" s="142">
        <v>1.0000000000000001E-5</v>
      </c>
      <c r="R111" s="142">
        <f t="shared" si="22"/>
        <v>4.2000000000000002E-4</v>
      </c>
      <c r="S111" s="142">
        <v>0</v>
      </c>
      <c r="T111" s="143">
        <f t="shared" si="23"/>
        <v>0</v>
      </c>
      <c r="AR111" s="13" t="s">
        <v>116</v>
      </c>
      <c r="AT111" s="13" t="s">
        <v>126</v>
      </c>
      <c r="AU111" s="13" t="s">
        <v>74</v>
      </c>
      <c r="AY111" s="13" t="s">
        <v>108</v>
      </c>
      <c r="BE111" s="144">
        <f t="shared" si="24"/>
        <v>0</v>
      </c>
      <c r="BF111" s="144">
        <f t="shared" si="25"/>
        <v>0</v>
      </c>
      <c r="BG111" s="144">
        <f t="shared" si="26"/>
        <v>0</v>
      </c>
      <c r="BH111" s="144">
        <f t="shared" si="27"/>
        <v>0</v>
      </c>
      <c r="BI111" s="144">
        <f t="shared" si="28"/>
        <v>0</v>
      </c>
      <c r="BJ111" s="13" t="s">
        <v>72</v>
      </c>
      <c r="BK111" s="144">
        <f t="shared" si="29"/>
        <v>0</v>
      </c>
      <c r="BL111" s="13" t="s">
        <v>116</v>
      </c>
      <c r="BM111" s="13" t="s">
        <v>204</v>
      </c>
    </row>
    <row r="112" spans="2:65" s="1" customFormat="1" ht="14.4" customHeight="1">
      <c r="B112" s="131"/>
      <c r="C112" s="145" t="s">
        <v>205</v>
      </c>
      <c r="D112" s="145" t="s">
        <v>126</v>
      </c>
      <c r="E112" s="146" t="s">
        <v>206</v>
      </c>
      <c r="F112" s="147" t="s">
        <v>207</v>
      </c>
      <c r="G112" s="148" t="s">
        <v>164</v>
      </c>
      <c r="H112" s="149">
        <v>250</v>
      </c>
      <c r="I112" s="150"/>
      <c r="J112" s="151">
        <f t="shared" si="20"/>
        <v>0</v>
      </c>
      <c r="K112" s="147" t="s">
        <v>129</v>
      </c>
      <c r="L112" s="27"/>
      <c r="M112" s="152" t="s">
        <v>1</v>
      </c>
      <c r="N112" s="153" t="s">
        <v>38</v>
      </c>
      <c r="O112" s="46"/>
      <c r="P112" s="142">
        <f t="shared" si="21"/>
        <v>0</v>
      </c>
      <c r="Q112" s="142">
        <v>0</v>
      </c>
      <c r="R112" s="142">
        <f t="shared" si="22"/>
        <v>0</v>
      </c>
      <c r="S112" s="142">
        <v>0</v>
      </c>
      <c r="T112" s="143">
        <f t="shared" si="23"/>
        <v>0</v>
      </c>
      <c r="AR112" s="13" t="s">
        <v>116</v>
      </c>
      <c r="AT112" s="13" t="s">
        <v>126</v>
      </c>
      <c r="AU112" s="13" t="s">
        <v>74</v>
      </c>
      <c r="AY112" s="13" t="s">
        <v>108</v>
      </c>
      <c r="BE112" s="144">
        <f t="shared" si="24"/>
        <v>0</v>
      </c>
      <c r="BF112" s="144">
        <f t="shared" si="25"/>
        <v>0</v>
      </c>
      <c r="BG112" s="144">
        <f t="shared" si="26"/>
        <v>0</v>
      </c>
      <c r="BH112" s="144">
        <f t="shared" si="27"/>
        <v>0</v>
      </c>
      <c r="BI112" s="144">
        <f t="shared" si="28"/>
        <v>0</v>
      </c>
      <c r="BJ112" s="13" t="s">
        <v>72</v>
      </c>
      <c r="BK112" s="144">
        <f t="shared" si="29"/>
        <v>0</v>
      </c>
      <c r="BL112" s="13" t="s">
        <v>116</v>
      </c>
      <c r="BM112" s="13" t="s">
        <v>208</v>
      </c>
    </row>
    <row r="113" spans="2:65" s="1" customFormat="1" ht="14.4" customHeight="1">
      <c r="B113" s="131"/>
      <c r="C113" s="145" t="s">
        <v>209</v>
      </c>
      <c r="D113" s="145" t="s">
        <v>126</v>
      </c>
      <c r="E113" s="146" t="s">
        <v>210</v>
      </c>
      <c r="F113" s="147" t="s">
        <v>211</v>
      </c>
      <c r="G113" s="148" t="s">
        <v>164</v>
      </c>
      <c r="H113" s="149">
        <v>120</v>
      </c>
      <c r="I113" s="150"/>
      <c r="J113" s="151">
        <f t="shared" si="20"/>
        <v>0</v>
      </c>
      <c r="K113" s="147" t="s">
        <v>129</v>
      </c>
      <c r="L113" s="27"/>
      <c r="M113" s="152" t="s">
        <v>1</v>
      </c>
      <c r="N113" s="153" t="s">
        <v>38</v>
      </c>
      <c r="O113" s="46"/>
      <c r="P113" s="142">
        <f t="shared" si="21"/>
        <v>0</v>
      </c>
      <c r="Q113" s="142">
        <v>1.2E-4</v>
      </c>
      <c r="R113" s="142">
        <f t="shared" si="22"/>
        <v>1.44E-2</v>
      </c>
      <c r="S113" s="142">
        <v>0</v>
      </c>
      <c r="T113" s="143">
        <f t="shared" si="23"/>
        <v>0</v>
      </c>
      <c r="AR113" s="13" t="s">
        <v>116</v>
      </c>
      <c r="AT113" s="13" t="s">
        <v>126</v>
      </c>
      <c r="AU113" s="13" t="s">
        <v>74</v>
      </c>
      <c r="AY113" s="13" t="s">
        <v>108</v>
      </c>
      <c r="BE113" s="144">
        <f t="shared" si="24"/>
        <v>0</v>
      </c>
      <c r="BF113" s="144">
        <f t="shared" si="25"/>
        <v>0</v>
      </c>
      <c r="BG113" s="144">
        <f t="shared" si="26"/>
        <v>0</v>
      </c>
      <c r="BH113" s="144">
        <f t="shared" si="27"/>
        <v>0</v>
      </c>
      <c r="BI113" s="144">
        <f t="shared" si="28"/>
        <v>0</v>
      </c>
      <c r="BJ113" s="13" t="s">
        <v>72</v>
      </c>
      <c r="BK113" s="144">
        <f t="shared" si="29"/>
        <v>0</v>
      </c>
      <c r="BL113" s="13" t="s">
        <v>116</v>
      </c>
      <c r="BM113" s="13" t="s">
        <v>212</v>
      </c>
    </row>
    <row r="114" spans="2:65" s="1" customFormat="1" ht="14.4" customHeight="1">
      <c r="B114" s="131"/>
      <c r="C114" s="145" t="s">
        <v>213</v>
      </c>
      <c r="D114" s="145" t="s">
        <v>126</v>
      </c>
      <c r="E114" s="146" t="s">
        <v>214</v>
      </c>
      <c r="F114" s="147" t="s">
        <v>215</v>
      </c>
      <c r="G114" s="148" t="s">
        <v>164</v>
      </c>
      <c r="H114" s="149">
        <v>130</v>
      </c>
      <c r="I114" s="150"/>
      <c r="J114" s="151">
        <f t="shared" si="20"/>
        <v>0</v>
      </c>
      <c r="K114" s="147" t="s">
        <v>129</v>
      </c>
      <c r="L114" s="27"/>
      <c r="M114" s="152" t="s">
        <v>1</v>
      </c>
      <c r="N114" s="153" t="s">
        <v>38</v>
      </c>
      <c r="O114" s="46"/>
      <c r="P114" s="142">
        <f t="shared" si="21"/>
        <v>0</v>
      </c>
      <c r="Q114" s="142">
        <v>1.6000000000000001E-4</v>
      </c>
      <c r="R114" s="142">
        <f t="shared" si="22"/>
        <v>2.0800000000000003E-2</v>
      </c>
      <c r="S114" s="142">
        <v>0</v>
      </c>
      <c r="T114" s="143">
        <f t="shared" si="23"/>
        <v>0</v>
      </c>
      <c r="AR114" s="13" t="s">
        <v>116</v>
      </c>
      <c r="AT114" s="13" t="s">
        <v>126</v>
      </c>
      <c r="AU114" s="13" t="s">
        <v>74</v>
      </c>
      <c r="AY114" s="13" t="s">
        <v>108</v>
      </c>
      <c r="BE114" s="144">
        <f t="shared" si="24"/>
        <v>0</v>
      </c>
      <c r="BF114" s="144">
        <f t="shared" si="25"/>
        <v>0</v>
      </c>
      <c r="BG114" s="144">
        <f t="shared" si="26"/>
        <v>0</v>
      </c>
      <c r="BH114" s="144">
        <f t="shared" si="27"/>
        <v>0</v>
      </c>
      <c r="BI114" s="144">
        <f t="shared" si="28"/>
        <v>0</v>
      </c>
      <c r="BJ114" s="13" t="s">
        <v>72</v>
      </c>
      <c r="BK114" s="144">
        <f t="shared" si="29"/>
        <v>0</v>
      </c>
      <c r="BL114" s="13" t="s">
        <v>116</v>
      </c>
      <c r="BM114" s="13" t="s">
        <v>216</v>
      </c>
    </row>
    <row r="115" spans="2:65" s="1" customFormat="1" ht="14.4" customHeight="1">
      <c r="B115" s="131"/>
      <c r="C115" s="145" t="s">
        <v>217</v>
      </c>
      <c r="D115" s="145" t="s">
        <v>126</v>
      </c>
      <c r="E115" s="146" t="s">
        <v>218</v>
      </c>
      <c r="F115" s="147" t="s">
        <v>219</v>
      </c>
      <c r="G115" s="148" t="s">
        <v>164</v>
      </c>
      <c r="H115" s="149">
        <v>6</v>
      </c>
      <c r="I115" s="150"/>
      <c r="J115" s="151">
        <f t="shared" si="20"/>
        <v>0</v>
      </c>
      <c r="K115" s="147" t="s">
        <v>129</v>
      </c>
      <c r="L115" s="27"/>
      <c r="M115" s="152" t="s">
        <v>1</v>
      </c>
      <c r="N115" s="153" t="s">
        <v>38</v>
      </c>
      <c r="O115" s="46"/>
      <c r="P115" s="142">
        <f t="shared" si="21"/>
        <v>0</v>
      </c>
      <c r="Q115" s="142">
        <v>2.7E-4</v>
      </c>
      <c r="R115" s="142">
        <f t="shared" si="22"/>
        <v>1.6199999999999999E-3</v>
      </c>
      <c r="S115" s="142">
        <v>0</v>
      </c>
      <c r="T115" s="143">
        <f t="shared" si="23"/>
        <v>0</v>
      </c>
      <c r="AR115" s="13" t="s">
        <v>116</v>
      </c>
      <c r="AT115" s="13" t="s">
        <v>126</v>
      </c>
      <c r="AU115" s="13" t="s">
        <v>74</v>
      </c>
      <c r="AY115" s="13" t="s">
        <v>108</v>
      </c>
      <c r="BE115" s="144">
        <f t="shared" si="24"/>
        <v>0</v>
      </c>
      <c r="BF115" s="144">
        <f t="shared" si="25"/>
        <v>0</v>
      </c>
      <c r="BG115" s="144">
        <f t="shared" si="26"/>
        <v>0</v>
      </c>
      <c r="BH115" s="144">
        <f t="shared" si="27"/>
        <v>0</v>
      </c>
      <c r="BI115" s="144">
        <f t="shared" si="28"/>
        <v>0</v>
      </c>
      <c r="BJ115" s="13" t="s">
        <v>72</v>
      </c>
      <c r="BK115" s="144">
        <f t="shared" si="29"/>
        <v>0</v>
      </c>
      <c r="BL115" s="13" t="s">
        <v>116</v>
      </c>
      <c r="BM115" s="13" t="s">
        <v>220</v>
      </c>
    </row>
    <row r="116" spans="2:65" s="1" customFormat="1" ht="14.4" customHeight="1">
      <c r="B116" s="131"/>
      <c r="C116" s="145" t="s">
        <v>221</v>
      </c>
      <c r="D116" s="145" t="s">
        <v>126</v>
      </c>
      <c r="E116" s="146" t="s">
        <v>222</v>
      </c>
      <c r="F116" s="147" t="s">
        <v>223</v>
      </c>
      <c r="G116" s="148" t="s">
        <v>224</v>
      </c>
      <c r="H116" s="149">
        <v>0.28199999999999997</v>
      </c>
      <c r="I116" s="150"/>
      <c r="J116" s="151">
        <f t="shared" si="20"/>
        <v>0</v>
      </c>
      <c r="K116" s="147" t="s">
        <v>129</v>
      </c>
      <c r="L116" s="27"/>
      <c r="M116" s="152" t="s">
        <v>1</v>
      </c>
      <c r="N116" s="153" t="s">
        <v>38</v>
      </c>
      <c r="O116" s="46"/>
      <c r="P116" s="142">
        <f t="shared" si="21"/>
        <v>0</v>
      </c>
      <c r="Q116" s="142">
        <v>0</v>
      </c>
      <c r="R116" s="142">
        <f t="shared" si="22"/>
        <v>0</v>
      </c>
      <c r="S116" s="142">
        <v>0</v>
      </c>
      <c r="T116" s="143">
        <f t="shared" si="23"/>
        <v>0</v>
      </c>
      <c r="AR116" s="13" t="s">
        <v>116</v>
      </c>
      <c r="AT116" s="13" t="s">
        <v>126</v>
      </c>
      <c r="AU116" s="13" t="s">
        <v>74</v>
      </c>
      <c r="AY116" s="13" t="s">
        <v>108</v>
      </c>
      <c r="BE116" s="144">
        <f t="shared" si="24"/>
        <v>0</v>
      </c>
      <c r="BF116" s="144">
        <f t="shared" si="25"/>
        <v>0</v>
      </c>
      <c r="BG116" s="144">
        <f t="shared" si="26"/>
        <v>0</v>
      </c>
      <c r="BH116" s="144">
        <f t="shared" si="27"/>
        <v>0</v>
      </c>
      <c r="BI116" s="144">
        <f t="shared" si="28"/>
        <v>0</v>
      </c>
      <c r="BJ116" s="13" t="s">
        <v>72</v>
      </c>
      <c r="BK116" s="144">
        <f t="shared" si="29"/>
        <v>0</v>
      </c>
      <c r="BL116" s="13" t="s">
        <v>116</v>
      </c>
      <c r="BM116" s="13" t="s">
        <v>225</v>
      </c>
    </row>
    <row r="117" spans="2:65" s="1" customFormat="1" ht="14.4" customHeight="1">
      <c r="B117" s="131"/>
      <c r="C117" s="145" t="s">
        <v>226</v>
      </c>
      <c r="D117" s="145" t="s">
        <v>126</v>
      </c>
      <c r="E117" s="146" t="s">
        <v>227</v>
      </c>
      <c r="F117" s="147" t="s">
        <v>228</v>
      </c>
      <c r="G117" s="148" t="s">
        <v>224</v>
      </c>
      <c r="H117" s="149">
        <v>0.28199999999999997</v>
      </c>
      <c r="I117" s="150"/>
      <c r="J117" s="151">
        <f t="shared" si="20"/>
        <v>0</v>
      </c>
      <c r="K117" s="147" t="s">
        <v>129</v>
      </c>
      <c r="L117" s="27"/>
      <c r="M117" s="152" t="s">
        <v>1</v>
      </c>
      <c r="N117" s="153" t="s">
        <v>38</v>
      </c>
      <c r="O117" s="46"/>
      <c r="P117" s="142">
        <f t="shared" si="21"/>
        <v>0</v>
      </c>
      <c r="Q117" s="142">
        <v>0</v>
      </c>
      <c r="R117" s="142">
        <f t="shared" si="22"/>
        <v>0</v>
      </c>
      <c r="S117" s="142">
        <v>0</v>
      </c>
      <c r="T117" s="143">
        <f t="shared" si="23"/>
        <v>0</v>
      </c>
      <c r="AR117" s="13" t="s">
        <v>116</v>
      </c>
      <c r="AT117" s="13" t="s">
        <v>126</v>
      </c>
      <c r="AU117" s="13" t="s">
        <v>74</v>
      </c>
      <c r="AY117" s="13" t="s">
        <v>108</v>
      </c>
      <c r="BE117" s="144">
        <f t="shared" si="24"/>
        <v>0</v>
      </c>
      <c r="BF117" s="144">
        <f t="shared" si="25"/>
        <v>0</v>
      </c>
      <c r="BG117" s="144">
        <f t="shared" si="26"/>
        <v>0</v>
      </c>
      <c r="BH117" s="144">
        <f t="shared" si="27"/>
        <v>0</v>
      </c>
      <c r="BI117" s="144">
        <f t="shared" si="28"/>
        <v>0</v>
      </c>
      <c r="BJ117" s="13" t="s">
        <v>72</v>
      </c>
      <c r="BK117" s="144">
        <f t="shared" si="29"/>
        <v>0</v>
      </c>
      <c r="BL117" s="13" t="s">
        <v>116</v>
      </c>
      <c r="BM117" s="13" t="s">
        <v>229</v>
      </c>
    </row>
    <row r="118" spans="2:65" s="10" customFormat="1" ht="22.8" customHeight="1">
      <c r="B118" s="118"/>
      <c r="D118" s="119" t="s">
        <v>66</v>
      </c>
      <c r="E118" s="129" t="s">
        <v>230</v>
      </c>
      <c r="F118" s="129" t="s">
        <v>231</v>
      </c>
      <c r="I118" s="121"/>
      <c r="J118" s="130">
        <f>BK118</f>
        <v>0</v>
      </c>
      <c r="L118" s="118"/>
      <c r="M118" s="123"/>
      <c r="N118" s="124"/>
      <c r="O118" s="124"/>
      <c r="P118" s="125">
        <f>SUM(P119:P144)</f>
        <v>0</v>
      </c>
      <c r="Q118" s="124"/>
      <c r="R118" s="125">
        <f>SUM(R119:R144)</f>
        <v>8.3170000000000008E-2</v>
      </c>
      <c r="S118" s="124"/>
      <c r="T118" s="126">
        <f>SUM(T119:T144)</f>
        <v>0</v>
      </c>
      <c r="AR118" s="119" t="s">
        <v>74</v>
      </c>
      <c r="AT118" s="127" t="s">
        <v>66</v>
      </c>
      <c r="AU118" s="127" t="s">
        <v>72</v>
      </c>
      <c r="AY118" s="119" t="s">
        <v>108</v>
      </c>
      <c r="BK118" s="128">
        <f>SUM(BK119:BK144)</f>
        <v>0</v>
      </c>
    </row>
    <row r="119" spans="2:65" s="1" customFormat="1" ht="14.4" customHeight="1">
      <c r="B119" s="131"/>
      <c r="C119" s="145" t="s">
        <v>232</v>
      </c>
      <c r="D119" s="145" t="s">
        <v>126</v>
      </c>
      <c r="E119" s="146" t="s">
        <v>233</v>
      </c>
      <c r="F119" s="147" t="s">
        <v>234</v>
      </c>
      <c r="G119" s="148" t="s">
        <v>114</v>
      </c>
      <c r="H119" s="149">
        <v>1</v>
      </c>
      <c r="I119" s="150"/>
      <c r="J119" s="151">
        <f t="shared" ref="J119:J144" si="30">ROUND(I119*H119,2)</f>
        <v>0</v>
      </c>
      <c r="K119" s="147" t="s">
        <v>129</v>
      </c>
      <c r="L119" s="27"/>
      <c r="M119" s="152" t="s">
        <v>1</v>
      </c>
      <c r="N119" s="153" t="s">
        <v>38</v>
      </c>
      <c r="O119" s="46"/>
      <c r="P119" s="142">
        <f t="shared" ref="P119:P144" si="31">O119*H119</f>
        <v>0</v>
      </c>
      <c r="Q119" s="142">
        <v>2.2000000000000001E-4</v>
      </c>
      <c r="R119" s="142">
        <f t="shared" ref="R119:R144" si="32">Q119*H119</f>
        <v>2.2000000000000001E-4</v>
      </c>
      <c r="S119" s="142">
        <v>0</v>
      </c>
      <c r="T119" s="143">
        <f t="shared" ref="T119:T144" si="33">S119*H119</f>
        <v>0</v>
      </c>
      <c r="AR119" s="13" t="s">
        <v>116</v>
      </c>
      <c r="AT119" s="13" t="s">
        <v>126</v>
      </c>
      <c r="AU119" s="13" t="s">
        <v>74</v>
      </c>
      <c r="AY119" s="13" t="s">
        <v>108</v>
      </c>
      <c r="BE119" s="144">
        <f t="shared" ref="BE119:BE144" si="34">IF(N119="základní",J119,0)</f>
        <v>0</v>
      </c>
      <c r="BF119" s="144">
        <f t="shared" ref="BF119:BF144" si="35">IF(N119="snížená",J119,0)</f>
        <v>0</v>
      </c>
      <c r="BG119" s="144">
        <f t="shared" ref="BG119:BG144" si="36">IF(N119="zákl. přenesená",J119,0)</f>
        <v>0</v>
      </c>
      <c r="BH119" s="144">
        <f t="shared" ref="BH119:BH144" si="37">IF(N119="sníž. přenesená",J119,0)</f>
        <v>0</v>
      </c>
      <c r="BI119" s="144">
        <f t="shared" ref="BI119:BI144" si="38">IF(N119="nulová",J119,0)</f>
        <v>0</v>
      </c>
      <c r="BJ119" s="13" t="s">
        <v>72</v>
      </c>
      <c r="BK119" s="144">
        <f t="shared" ref="BK119:BK144" si="39">ROUND(I119*H119,2)</f>
        <v>0</v>
      </c>
      <c r="BL119" s="13" t="s">
        <v>116</v>
      </c>
      <c r="BM119" s="13" t="s">
        <v>235</v>
      </c>
    </row>
    <row r="120" spans="2:65" s="1" customFormat="1" ht="14.4" customHeight="1">
      <c r="B120" s="131"/>
      <c r="C120" s="132" t="s">
        <v>236</v>
      </c>
      <c r="D120" s="132" t="s">
        <v>111</v>
      </c>
      <c r="E120" s="133" t="s">
        <v>237</v>
      </c>
      <c r="F120" s="134" t="s">
        <v>238</v>
      </c>
      <c r="G120" s="135" t="s">
        <v>114</v>
      </c>
      <c r="H120" s="136">
        <v>1</v>
      </c>
      <c r="I120" s="137"/>
      <c r="J120" s="138">
        <f t="shared" si="30"/>
        <v>0</v>
      </c>
      <c r="K120" s="134" t="s">
        <v>1</v>
      </c>
      <c r="L120" s="139"/>
      <c r="M120" s="140" t="s">
        <v>1</v>
      </c>
      <c r="N120" s="141" t="s">
        <v>38</v>
      </c>
      <c r="O120" s="46"/>
      <c r="P120" s="142">
        <f t="shared" si="31"/>
        <v>0</v>
      </c>
      <c r="Q120" s="142">
        <v>5.9000000000000003E-4</v>
      </c>
      <c r="R120" s="142">
        <f t="shared" si="32"/>
        <v>5.9000000000000003E-4</v>
      </c>
      <c r="S120" s="142">
        <v>0</v>
      </c>
      <c r="T120" s="143">
        <f t="shared" si="33"/>
        <v>0</v>
      </c>
      <c r="AR120" s="13" t="s">
        <v>115</v>
      </c>
      <c r="AT120" s="13" t="s">
        <v>111</v>
      </c>
      <c r="AU120" s="13" t="s">
        <v>74</v>
      </c>
      <c r="AY120" s="13" t="s">
        <v>108</v>
      </c>
      <c r="BE120" s="144">
        <f t="shared" si="34"/>
        <v>0</v>
      </c>
      <c r="BF120" s="144">
        <f t="shared" si="35"/>
        <v>0</v>
      </c>
      <c r="BG120" s="144">
        <f t="shared" si="36"/>
        <v>0</v>
      </c>
      <c r="BH120" s="144">
        <f t="shared" si="37"/>
        <v>0</v>
      </c>
      <c r="BI120" s="144">
        <f t="shared" si="38"/>
        <v>0</v>
      </c>
      <c r="BJ120" s="13" t="s">
        <v>72</v>
      </c>
      <c r="BK120" s="144">
        <f t="shared" si="39"/>
        <v>0</v>
      </c>
      <c r="BL120" s="13" t="s">
        <v>116</v>
      </c>
      <c r="BM120" s="13" t="s">
        <v>239</v>
      </c>
    </row>
    <row r="121" spans="2:65" s="1" customFormat="1" ht="14.4" customHeight="1">
      <c r="B121" s="131"/>
      <c r="C121" s="132" t="s">
        <v>240</v>
      </c>
      <c r="D121" s="132" t="s">
        <v>111</v>
      </c>
      <c r="E121" s="133" t="s">
        <v>241</v>
      </c>
      <c r="F121" s="134" t="s">
        <v>242</v>
      </c>
      <c r="G121" s="135" t="s">
        <v>114</v>
      </c>
      <c r="H121" s="136">
        <v>1</v>
      </c>
      <c r="I121" s="137"/>
      <c r="J121" s="138">
        <f t="shared" si="30"/>
        <v>0</v>
      </c>
      <c r="K121" s="134" t="s">
        <v>1</v>
      </c>
      <c r="L121" s="139"/>
      <c r="M121" s="140" t="s">
        <v>1</v>
      </c>
      <c r="N121" s="141" t="s">
        <v>38</v>
      </c>
      <c r="O121" s="46"/>
      <c r="P121" s="142">
        <f t="shared" si="31"/>
        <v>0</v>
      </c>
      <c r="Q121" s="142">
        <v>7.3999999999999999E-4</v>
      </c>
      <c r="R121" s="142">
        <f t="shared" si="32"/>
        <v>7.3999999999999999E-4</v>
      </c>
      <c r="S121" s="142">
        <v>0</v>
      </c>
      <c r="T121" s="143">
        <f t="shared" si="33"/>
        <v>0</v>
      </c>
      <c r="AR121" s="13" t="s">
        <v>115</v>
      </c>
      <c r="AT121" s="13" t="s">
        <v>111</v>
      </c>
      <c r="AU121" s="13" t="s">
        <v>74</v>
      </c>
      <c r="AY121" s="13" t="s">
        <v>108</v>
      </c>
      <c r="BE121" s="144">
        <f t="shared" si="34"/>
        <v>0</v>
      </c>
      <c r="BF121" s="144">
        <f t="shared" si="35"/>
        <v>0</v>
      </c>
      <c r="BG121" s="144">
        <f t="shared" si="36"/>
        <v>0</v>
      </c>
      <c r="BH121" s="144">
        <f t="shared" si="37"/>
        <v>0</v>
      </c>
      <c r="BI121" s="144">
        <f t="shared" si="38"/>
        <v>0</v>
      </c>
      <c r="BJ121" s="13" t="s">
        <v>72</v>
      </c>
      <c r="BK121" s="144">
        <f t="shared" si="39"/>
        <v>0</v>
      </c>
      <c r="BL121" s="13" t="s">
        <v>116</v>
      </c>
      <c r="BM121" s="13" t="s">
        <v>243</v>
      </c>
    </row>
    <row r="122" spans="2:65" s="1" customFormat="1" ht="14.4" customHeight="1">
      <c r="B122" s="131"/>
      <c r="C122" s="145" t="s">
        <v>115</v>
      </c>
      <c r="D122" s="145" t="s">
        <v>126</v>
      </c>
      <c r="E122" s="146" t="s">
        <v>244</v>
      </c>
      <c r="F122" s="147" t="s">
        <v>245</v>
      </c>
      <c r="G122" s="148" t="s">
        <v>114</v>
      </c>
      <c r="H122" s="149">
        <v>8</v>
      </c>
      <c r="I122" s="150"/>
      <c r="J122" s="151">
        <f t="shared" si="30"/>
        <v>0</v>
      </c>
      <c r="K122" s="147" t="s">
        <v>129</v>
      </c>
      <c r="L122" s="27"/>
      <c r="M122" s="152" t="s">
        <v>1</v>
      </c>
      <c r="N122" s="153" t="s">
        <v>38</v>
      </c>
      <c r="O122" s="46"/>
      <c r="P122" s="142">
        <f t="shared" si="31"/>
        <v>0</v>
      </c>
      <c r="Q122" s="142">
        <v>2.4000000000000001E-4</v>
      </c>
      <c r="R122" s="142">
        <f t="shared" si="32"/>
        <v>1.92E-3</v>
      </c>
      <c r="S122" s="142">
        <v>0</v>
      </c>
      <c r="T122" s="143">
        <f t="shared" si="33"/>
        <v>0</v>
      </c>
      <c r="AR122" s="13" t="s">
        <v>116</v>
      </c>
      <c r="AT122" s="13" t="s">
        <v>126</v>
      </c>
      <c r="AU122" s="13" t="s">
        <v>74</v>
      </c>
      <c r="AY122" s="13" t="s">
        <v>108</v>
      </c>
      <c r="BE122" s="144">
        <f t="shared" si="34"/>
        <v>0</v>
      </c>
      <c r="BF122" s="144">
        <f t="shared" si="35"/>
        <v>0</v>
      </c>
      <c r="BG122" s="144">
        <f t="shared" si="36"/>
        <v>0</v>
      </c>
      <c r="BH122" s="144">
        <f t="shared" si="37"/>
        <v>0</v>
      </c>
      <c r="BI122" s="144">
        <f t="shared" si="38"/>
        <v>0</v>
      </c>
      <c r="BJ122" s="13" t="s">
        <v>72</v>
      </c>
      <c r="BK122" s="144">
        <f t="shared" si="39"/>
        <v>0</v>
      </c>
      <c r="BL122" s="13" t="s">
        <v>116</v>
      </c>
      <c r="BM122" s="13" t="s">
        <v>246</v>
      </c>
    </row>
    <row r="123" spans="2:65" s="1" customFormat="1" ht="14.4" customHeight="1">
      <c r="B123" s="131"/>
      <c r="C123" s="145" t="s">
        <v>247</v>
      </c>
      <c r="D123" s="145" t="s">
        <v>126</v>
      </c>
      <c r="E123" s="146" t="s">
        <v>248</v>
      </c>
      <c r="F123" s="147" t="s">
        <v>249</v>
      </c>
      <c r="G123" s="148" t="s">
        <v>114</v>
      </c>
      <c r="H123" s="149">
        <v>22</v>
      </c>
      <c r="I123" s="150"/>
      <c r="J123" s="151">
        <f t="shared" si="30"/>
        <v>0</v>
      </c>
      <c r="K123" s="147" t="s">
        <v>129</v>
      </c>
      <c r="L123" s="27"/>
      <c r="M123" s="152" t="s">
        <v>1</v>
      </c>
      <c r="N123" s="153" t="s">
        <v>38</v>
      </c>
      <c r="O123" s="46"/>
      <c r="P123" s="142">
        <f t="shared" si="31"/>
        <v>0</v>
      </c>
      <c r="Q123" s="142">
        <v>2.7E-4</v>
      </c>
      <c r="R123" s="142">
        <f t="shared" si="32"/>
        <v>5.94E-3</v>
      </c>
      <c r="S123" s="142">
        <v>0</v>
      </c>
      <c r="T123" s="143">
        <f t="shared" si="33"/>
        <v>0</v>
      </c>
      <c r="AR123" s="13" t="s">
        <v>116</v>
      </c>
      <c r="AT123" s="13" t="s">
        <v>126</v>
      </c>
      <c r="AU123" s="13" t="s">
        <v>74</v>
      </c>
      <c r="AY123" s="13" t="s">
        <v>108</v>
      </c>
      <c r="BE123" s="144">
        <f t="shared" si="34"/>
        <v>0</v>
      </c>
      <c r="BF123" s="144">
        <f t="shared" si="35"/>
        <v>0</v>
      </c>
      <c r="BG123" s="144">
        <f t="shared" si="36"/>
        <v>0</v>
      </c>
      <c r="BH123" s="144">
        <f t="shared" si="37"/>
        <v>0</v>
      </c>
      <c r="BI123" s="144">
        <f t="shared" si="38"/>
        <v>0</v>
      </c>
      <c r="BJ123" s="13" t="s">
        <v>72</v>
      </c>
      <c r="BK123" s="144">
        <f t="shared" si="39"/>
        <v>0</v>
      </c>
      <c r="BL123" s="13" t="s">
        <v>116</v>
      </c>
      <c r="BM123" s="13" t="s">
        <v>250</v>
      </c>
    </row>
    <row r="124" spans="2:65" s="1" customFormat="1" ht="14.4" customHeight="1">
      <c r="B124" s="131"/>
      <c r="C124" s="145" t="s">
        <v>251</v>
      </c>
      <c r="D124" s="145" t="s">
        <v>126</v>
      </c>
      <c r="E124" s="146" t="s">
        <v>252</v>
      </c>
      <c r="F124" s="147" t="s">
        <v>253</v>
      </c>
      <c r="G124" s="148" t="s">
        <v>114</v>
      </c>
      <c r="H124" s="149">
        <v>20</v>
      </c>
      <c r="I124" s="150"/>
      <c r="J124" s="151">
        <f t="shared" si="30"/>
        <v>0</v>
      </c>
      <c r="K124" s="147" t="s">
        <v>129</v>
      </c>
      <c r="L124" s="27"/>
      <c r="M124" s="152" t="s">
        <v>1</v>
      </c>
      <c r="N124" s="153" t="s">
        <v>38</v>
      </c>
      <c r="O124" s="46"/>
      <c r="P124" s="142">
        <f t="shared" si="31"/>
        <v>0</v>
      </c>
      <c r="Q124" s="142">
        <v>2.7999999999999998E-4</v>
      </c>
      <c r="R124" s="142">
        <f t="shared" si="32"/>
        <v>5.5999999999999991E-3</v>
      </c>
      <c r="S124" s="142">
        <v>0</v>
      </c>
      <c r="T124" s="143">
        <f t="shared" si="33"/>
        <v>0</v>
      </c>
      <c r="AR124" s="13" t="s">
        <v>116</v>
      </c>
      <c r="AT124" s="13" t="s">
        <v>126</v>
      </c>
      <c r="AU124" s="13" t="s">
        <v>74</v>
      </c>
      <c r="AY124" s="13" t="s">
        <v>108</v>
      </c>
      <c r="BE124" s="144">
        <f t="shared" si="34"/>
        <v>0</v>
      </c>
      <c r="BF124" s="144">
        <f t="shared" si="35"/>
        <v>0</v>
      </c>
      <c r="BG124" s="144">
        <f t="shared" si="36"/>
        <v>0</v>
      </c>
      <c r="BH124" s="144">
        <f t="shared" si="37"/>
        <v>0</v>
      </c>
      <c r="BI124" s="144">
        <f t="shared" si="38"/>
        <v>0</v>
      </c>
      <c r="BJ124" s="13" t="s">
        <v>72</v>
      </c>
      <c r="BK124" s="144">
        <f t="shared" si="39"/>
        <v>0</v>
      </c>
      <c r="BL124" s="13" t="s">
        <v>116</v>
      </c>
      <c r="BM124" s="13" t="s">
        <v>254</v>
      </c>
    </row>
    <row r="125" spans="2:65" s="1" customFormat="1" ht="14.4" customHeight="1">
      <c r="B125" s="131"/>
      <c r="C125" s="145" t="s">
        <v>255</v>
      </c>
      <c r="D125" s="145" t="s">
        <v>126</v>
      </c>
      <c r="E125" s="146" t="s">
        <v>256</v>
      </c>
      <c r="F125" s="147" t="s">
        <v>257</v>
      </c>
      <c r="G125" s="148" t="s">
        <v>114</v>
      </c>
      <c r="H125" s="149">
        <v>22</v>
      </c>
      <c r="I125" s="150"/>
      <c r="J125" s="151">
        <f t="shared" si="30"/>
        <v>0</v>
      </c>
      <c r="K125" s="147" t="s">
        <v>129</v>
      </c>
      <c r="L125" s="27"/>
      <c r="M125" s="152" t="s">
        <v>1</v>
      </c>
      <c r="N125" s="153" t="s">
        <v>38</v>
      </c>
      <c r="O125" s="46"/>
      <c r="P125" s="142">
        <f t="shared" si="31"/>
        <v>0</v>
      </c>
      <c r="Q125" s="142">
        <v>1.2E-4</v>
      </c>
      <c r="R125" s="142">
        <f t="shared" si="32"/>
        <v>2.64E-3</v>
      </c>
      <c r="S125" s="142">
        <v>0</v>
      </c>
      <c r="T125" s="143">
        <f t="shared" si="33"/>
        <v>0</v>
      </c>
      <c r="AR125" s="13" t="s">
        <v>116</v>
      </c>
      <c r="AT125" s="13" t="s">
        <v>126</v>
      </c>
      <c r="AU125" s="13" t="s">
        <v>74</v>
      </c>
      <c r="AY125" s="13" t="s">
        <v>108</v>
      </c>
      <c r="BE125" s="144">
        <f t="shared" si="34"/>
        <v>0</v>
      </c>
      <c r="BF125" s="144">
        <f t="shared" si="35"/>
        <v>0</v>
      </c>
      <c r="BG125" s="144">
        <f t="shared" si="36"/>
        <v>0</v>
      </c>
      <c r="BH125" s="144">
        <f t="shared" si="37"/>
        <v>0</v>
      </c>
      <c r="BI125" s="144">
        <f t="shared" si="38"/>
        <v>0</v>
      </c>
      <c r="BJ125" s="13" t="s">
        <v>72</v>
      </c>
      <c r="BK125" s="144">
        <f t="shared" si="39"/>
        <v>0</v>
      </c>
      <c r="BL125" s="13" t="s">
        <v>116</v>
      </c>
      <c r="BM125" s="13" t="s">
        <v>258</v>
      </c>
    </row>
    <row r="126" spans="2:65" s="1" customFormat="1" ht="14.4" customHeight="1">
      <c r="B126" s="131"/>
      <c r="C126" s="145" t="s">
        <v>259</v>
      </c>
      <c r="D126" s="145" t="s">
        <v>126</v>
      </c>
      <c r="E126" s="146" t="s">
        <v>260</v>
      </c>
      <c r="F126" s="147" t="s">
        <v>261</v>
      </c>
      <c r="G126" s="148" t="s">
        <v>114</v>
      </c>
      <c r="H126" s="149">
        <v>2</v>
      </c>
      <c r="I126" s="150"/>
      <c r="J126" s="151">
        <f t="shared" si="30"/>
        <v>0</v>
      </c>
      <c r="K126" s="147" t="s">
        <v>129</v>
      </c>
      <c r="L126" s="27"/>
      <c r="M126" s="152" t="s">
        <v>1</v>
      </c>
      <c r="N126" s="153" t="s">
        <v>38</v>
      </c>
      <c r="O126" s="46"/>
      <c r="P126" s="142">
        <f t="shared" si="31"/>
        <v>0</v>
      </c>
      <c r="Q126" s="142">
        <v>2.5000000000000001E-4</v>
      </c>
      <c r="R126" s="142">
        <f t="shared" si="32"/>
        <v>5.0000000000000001E-4</v>
      </c>
      <c r="S126" s="142">
        <v>0</v>
      </c>
      <c r="T126" s="143">
        <f t="shared" si="33"/>
        <v>0</v>
      </c>
      <c r="AR126" s="13" t="s">
        <v>116</v>
      </c>
      <c r="AT126" s="13" t="s">
        <v>126</v>
      </c>
      <c r="AU126" s="13" t="s">
        <v>74</v>
      </c>
      <c r="AY126" s="13" t="s">
        <v>108</v>
      </c>
      <c r="BE126" s="144">
        <f t="shared" si="34"/>
        <v>0</v>
      </c>
      <c r="BF126" s="144">
        <f t="shared" si="35"/>
        <v>0</v>
      </c>
      <c r="BG126" s="144">
        <f t="shared" si="36"/>
        <v>0</v>
      </c>
      <c r="BH126" s="144">
        <f t="shared" si="37"/>
        <v>0</v>
      </c>
      <c r="BI126" s="144">
        <f t="shared" si="38"/>
        <v>0</v>
      </c>
      <c r="BJ126" s="13" t="s">
        <v>72</v>
      </c>
      <c r="BK126" s="144">
        <f t="shared" si="39"/>
        <v>0</v>
      </c>
      <c r="BL126" s="13" t="s">
        <v>116</v>
      </c>
      <c r="BM126" s="13" t="s">
        <v>262</v>
      </c>
    </row>
    <row r="127" spans="2:65" s="1" customFormat="1" ht="14.4" customHeight="1">
      <c r="B127" s="131"/>
      <c r="C127" s="145" t="s">
        <v>263</v>
      </c>
      <c r="D127" s="145" t="s">
        <v>126</v>
      </c>
      <c r="E127" s="146" t="s">
        <v>264</v>
      </c>
      <c r="F127" s="147" t="s">
        <v>265</v>
      </c>
      <c r="G127" s="148" t="s">
        <v>114</v>
      </c>
      <c r="H127" s="149">
        <v>1</v>
      </c>
      <c r="I127" s="150"/>
      <c r="J127" s="151">
        <f t="shared" si="30"/>
        <v>0</v>
      </c>
      <c r="K127" s="147" t="s">
        <v>129</v>
      </c>
      <c r="L127" s="27"/>
      <c r="M127" s="152" t="s">
        <v>1</v>
      </c>
      <c r="N127" s="153" t="s">
        <v>38</v>
      </c>
      <c r="O127" s="46"/>
      <c r="P127" s="142">
        <f t="shared" si="31"/>
        <v>0</v>
      </c>
      <c r="Q127" s="142">
        <v>3.8000000000000002E-4</v>
      </c>
      <c r="R127" s="142">
        <f t="shared" si="32"/>
        <v>3.8000000000000002E-4</v>
      </c>
      <c r="S127" s="142">
        <v>0</v>
      </c>
      <c r="T127" s="143">
        <f t="shared" si="33"/>
        <v>0</v>
      </c>
      <c r="AR127" s="13" t="s">
        <v>116</v>
      </c>
      <c r="AT127" s="13" t="s">
        <v>126</v>
      </c>
      <c r="AU127" s="13" t="s">
        <v>74</v>
      </c>
      <c r="AY127" s="13" t="s">
        <v>108</v>
      </c>
      <c r="BE127" s="144">
        <f t="shared" si="34"/>
        <v>0</v>
      </c>
      <c r="BF127" s="144">
        <f t="shared" si="35"/>
        <v>0</v>
      </c>
      <c r="BG127" s="144">
        <f t="shared" si="36"/>
        <v>0</v>
      </c>
      <c r="BH127" s="144">
        <f t="shared" si="37"/>
        <v>0</v>
      </c>
      <c r="BI127" s="144">
        <f t="shared" si="38"/>
        <v>0</v>
      </c>
      <c r="BJ127" s="13" t="s">
        <v>72</v>
      </c>
      <c r="BK127" s="144">
        <f t="shared" si="39"/>
        <v>0</v>
      </c>
      <c r="BL127" s="13" t="s">
        <v>116</v>
      </c>
      <c r="BM127" s="13" t="s">
        <v>266</v>
      </c>
    </row>
    <row r="128" spans="2:65" s="1" customFormat="1" ht="14.4" customHeight="1">
      <c r="B128" s="131"/>
      <c r="C128" s="145" t="s">
        <v>267</v>
      </c>
      <c r="D128" s="145" t="s">
        <v>126</v>
      </c>
      <c r="E128" s="146" t="s">
        <v>268</v>
      </c>
      <c r="F128" s="147" t="s">
        <v>269</v>
      </c>
      <c r="G128" s="148" t="s">
        <v>114</v>
      </c>
      <c r="H128" s="149">
        <v>4</v>
      </c>
      <c r="I128" s="150"/>
      <c r="J128" s="151">
        <f t="shared" si="30"/>
        <v>0</v>
      </c>
      <c r="K128" s="147" t="s">
        <v>129</v>
      </c>
      <c r="L128" s="27"/>
      <c r="M128" s="152" t="s">
        <v>1</v>
      </c>
      <c r="N128" s="153" t="s">
        <v>38</v>
      </c>
      <c r="O128" s="46"/>
      <c r="P128" s="142">
        <f t="shared" si="31"/>
        <v>0</v>
      </c>
      <c r="Q128" s="142">
        <v>6.9999999999999999E-4</v>
      </c>
      <c r="R128" s="142">
        <f t="shared" si="32"/>
        <v>2.8E-3</v>
      </c>
      <c r="S128" s="142">
        <v>0</v>
      </c>
      <c r="T128" s="143">
        <f t="shared" si="33"/>
        <v>0</v>
      </c>
      <c r="AR128" s="13" t="s">
        <v>116</v>
      </c>
      <c r="AT128" s="13" t="s">
        <v>126</v>
      </c>
      <c r="AU128" s="13" t="s">
        <v>74</v>
      </c>
      <c r="AY128" s="13" t="s">
        <v>108</v>
      </c>
      <c r="BE128" s="144">
        <f t="shared" si="34"/>
        <v>0</v>
      </c>
      <c r="BF128" s="144">
        <f t="shared" si="35"/>
        <v>0</v>
      </c>
      <c r="BG128" s="144">
        <f t="shared" si="36"/>
        <v>0</v>
      </c>
      <c r="BH128" s="144">
        <f t="shared" si="37"/>
        <v>0</v>
      </c>
      <c r="BI128" s="144">
        <f t="shared" si="38"/>
        <v>0</v>
      </c>
      <c r="BJ128" s="13" t="s">
        <v>72</v>
      </c>
      <c r="BK128" s="144">
        <f t="shared" si="39"/>
        <v>0</v>
      </c>
      <c r="BL128" s="13" t="s">
        <v>116</v>
      </c>
      <c r="BM128" s="13" t="s">
        <v>270</v>
      </c>
    </row>
    <row r="129" spans="2:65" s="1" customFormat="1" ht="14.4" customHeight="1">
      <c r="B129" s="131"/>
      <c r="C129" s="145" t="s">
        <v>271</v>
      </c>
      <c r="D129" s="145" t="s">
        <v>126</v>
      </c>
      <c r="E129" s="146" t="s">
        <v>272</v>
      </c>
      <c r="F129" s="147" t="s">
        <v>273</v>
      </c>
      <c r="G129" s="148" t="s">
        <v>114</v>
      </c>
      <c r="H129" s="149">
        <v>20</v>
      </c>
      <c r="I129" s="150"/>
      <c r="J129" s="151">
        <f t="shared" si="30"/>
        <v>0</v>
      </c>
      <c r="K129" s="147" t="s">
        <v>129</v>
      </c>
      <c r="L129" s="27"/>
      <c r="M129" s="152" t="s">
        <v>1</v>
      </c>
      <c r="N129" s="153" t="s">
        <v>38</v>
      </c>
      <c r="O129" s="46"/>
      <c r="P129" s="142">
        <f t="shared" si="31"/>
        <v>0</v>
      </c>
      <c r="Q129" s="142">
        <v>2.4000000000000001E-4</v>
      </c>
      <c r="R129" s="142">
        <f t="shared" si="32"/>
        <v>4.8000000000000004E-3</v>
      </c>
      <c r="S129" s="142">
        <v>0</v>
      </c>
      <c r="T129" s="143">
        <f t="shared" si="33"/>
        <v>0</v>
      </c>
      <c r="AR129" s="13" t="s">
        <v>116</v>
      </c>
      <c r="AT129" s="13" t="s">
        <v>126</v>
      </c>
      <c r="AU129" s="13" t="s">
        <v>74</v>
      </c>
      <c r="AY129" s="13" t="s">
        <v>108</v>
      </c>
      <c r="BE129" s="144">
        <f t="shared" si="34"/>
        <v>0</v>
      </c>
      <c r="BF129" s="144">
        <f t="shared" si="35"/>
        <v>0</v>
      </c>
      <c r="BG129" s="144">
        <f t="shared" si="36"/>
        <v>0</v>
      </c>
      <c r="BH129" s="144">
        <f t="shared" si="37"/>
        <v>0</v>
      </c>
      <c r="BI129" s="144">
        <f t="shared" si="38"/>
        <v>0</v>
      </c>
      <c r="BJ129" s="13" t="s">
        <v>72</v>
      </c>
      <c r="BK129" s="144">
        <f t="shared" si="39"/>
        <v>0</v>
      </c>
      <c r="BL129" s="13" t="s">
        <v>116</v>
      </c>
      <c r="BM129" s="13" t="s">
        <v>274</v>
      </c>
    </row>
    <row r="130" spans="2:65" s="1" customFormat="1" ht="14.4" customHeight="1">
      <c r="B130" s="131"/>
      <c r="C130" s="145" t="s">
        <v>275</v>
      </c>
      <c r="D130" s="145" t="s">
        <v>126</v>
      </c>
      <c r="E130" s="146" t="s">
        <v>276</v>
      </c>
      <c r="F130" s="147" t="s">
        <v>277</v>
      </c>
      <c r="G130" s="148" t="s">
        <v>114</v>
      </c>
      <c r="H130" s="149">
        <v>16</v>
      </c>
      <c r="I130" s="150"/>
      <c r="J130" s="151">
        <f t="shared" si="30"/>
        <v>0</v>
      </c>
      <c r="K130" s="147" t="s">
        <v>129</v>
      </c>
      <c r="L130" s="27"/>
      <c r="M130" s="152" t="s">
        <v>1</v>
      </c>
      <c r="N130" s="153" t="s">
        <v>38</v>
      </c>
      <c r="O130" s="46"/>
      <c r="P130" s="142">
        <f t="shared" si="31"/>
        <v>0</v>
      </c>
      <c r="Q130" s="142">
        <v>2.2000000000000001E-4</v>
      </c>
      <c r="R130" s="142">
        <f t="shared" si="32"/>
        <v>3.5200000000000001E-3</v>
      </c>
      <c r="S130" s="142">
        <v>0</v>
      </c>
      <c r="T130" s="143">
        <f t="shared" si="33"/>
        <v>0</v>
      </c>
      <c r="AR130" s="13" t="s">
        <v>116</v>
      </c>
      <c r="AT130" s="13" t="s">
        <v>126</v>
      </c>
      <c r="AU130" s="13" t="s">
        <v>74</v>
      </c>
      <c r="AY130" s="13" t="s">
        <v>108</v>
      </c>
      <c r="BE130" s="144">
        <f t="shared" si="34"/>
        <v>0</v>
      </c>
      <c r="BF130" s="144">
        <f t="shared" si="35"/>
        <v>0</v>
      </c>
      <c r="BG130" s="144">
        <f t="shared" si="36"/>
        <v>0</v>
      </c>
      <c r="BH130" s="144">
        <f t="shared" si="37"/>
        <v>0</v>
      </c>
      <c r="BI130" s="144">
        <f t="shared" si="38"/>
        <v>0</v>
      </c>
      <c r="BJ130" s="13" t="s">
        <v>72</v>
      </c>
      <c r="BK130" s="144">
        <f t="shared" si="39"/>
        <v>0</v>
      </c>
      <c r="BL130" s="13" t="s">
        <v>116</v>
      </c>
      <c r="BM130" s="13" t="s">
        <v>278</v>
      </c>
    </row>
    <row r="131" spans="2:65" s="1" customFormat="1" ht="14.4" customHeight="1">
      <c r="B131" s="131"/>
      <c r="C131" s="145" t="s">
        <v>279</v>
      </c>
      <c r="D131" s="145" t="s">
        <v>126</v>
      </c>
      <c r="E131" s="146" t="s">
        <v>280</v>
      </c>
      <c r="F131" s="147" t="s">
        <v>281</v>
      </c>
      <c r="G131" s="148" t="s">
        <v>114</v>
      </c>
      <c r="H131" s="149">
        <v>2</v>
      </c>
      <c r="I131" s="150"/>
      <c r="J131" s="151">
        <f t="shared" si="30"/>
        <v>0</v>
      </c>
      <c r="K131" s="147" t="s">
        <v>129</v>
      </c>
      <c r="L131" s="27"/>
      <c r="M131" s="152" t="s">
        <v>1</v>
      </c>
      <c r="N131" s="153" t="s">
        <v>38</v>
      </c>
      <c r="O131" s="46"/>
      <c r="P131" s="142">
        <f t="shared" si="31"/>
        <v>0</v>
      </c>
      <c r="Q131" s="142">
        <v>5.6999999999999998E-4</v>
      </c>
      <c r="R131" s="142">
        <f t="shared" si="32"/>
        <v>1.14E-3</v>
      </c>
      <c r="S131" s="142">
        <v>0</v>
      </c>
      <c r="T131" s="143">
        <f t="shared" si="33"/>
        <v>0</v>
      </c>
      <c r="AR131" s="13" t="s">
        <v>116</v>
      </c>
      <c r="AT131" s="13" t="s">
        <v>126</v>
      </c>
      <c r="AU131" s="13" t="s">
        <v>74</v>
      </c>
      <c r="AY131" s="13" t="s">
        <v>108</v>
      </c>
      <c r="BE131" s="144">
        <f t="shared" si="34"/>
        <v>0</v>
      </c>
      <c r="BF131" s="144">
        <f t="shared" si="35"/>
        <v>0</v>
      </c>
      <c r="BG131" s="144">
        <f t="shared" si="36"/>
        <v>0</v>
      </c>
      <c r="BH131" s="144">
        <f t="shared" si="37"/>
        <v>0</v>
      </c>
      <c r="BI131" s="144">
        <f t="shared" si="38"/>
        <v>0</v>
      </c>
      <c r="BJ131" s="13" t="s">
        <v>72</v>
      </c>
      <c r="BK131" s="144">
        <f t="shared" si="39"/>
        <v>0</v>
      </c>
      <c r="BL131" s="13" t="s">
        <v>116</v>
      </c>
      <c r="BM131" s="13" t="s">
        <v>282</v>
      </c>
    </row>
    <row r="132" spans="2:65" s="1" customFormat="1" ht="14.4" customHeight="1">
      <c r="B132" s="131"/>
      <c r="C132" s="145" t="s">
        <v>283</v>
      </c>
      <c r="D132" s="145" t="s">
        <v>126</v>
      </c>
      <c r="E132" s="146" t="s">
        <v>284</v>
      </c>
      <c r="F132" s="147" t="s">
        <v>285</v>
      </c>
      <c r="G132" s="148" t="s">
        <v>114</v>
      </c>
      <c r="H132" s="149">
        <v>1</v>
      </c>
      <c r="I132" s="150"/>
      <c r="J132" s="151">
        <f t="shared" si="30"/>
        <v>0</v>
      </c>
      <c r="K132" s="147" t="s">
        <v>129</v>
      </c>
      <c r="L132" s="27"/>
      <c r="M132" s="152" t="s">
        <v>1</v>
      </c>
      <c r="N132" s="153" t="s">
        <v>38</v>
      </c>
      <c r="O132" s="46"/>
      <c r="P132" s="142">
        <f t="shared" si="31"/>
        <v>0</v>
      </c>
      <c r="Q132" s="142">
        <v>1.24E-3</v>
      </c>
      <c r="R132" s="142">
        <f t="shared" si="32"/>
        <v>1.24E-3</v>
      </c>
      <c r="S132" s="142">
        <v>0</v>
      </c>
      <c r="T132" s="143">
        <f t="shared" si="33"/>
        <v>0</v>
      </c>
      <c r="AR132" s="13" t="s">
        <v>116</v>
      </c>
      <c r="AT132" s="13" t="s">
        <v>126</v>
      </c>
      <c r="AU132" s="13" t="s">
        <v>74</v>
      </c>
      <c r="AY132" s="13" t="s">
        <v>108</v>
      </c>
      <c r="BE132" s="144">
        <f t="shared" si="34"/>
        <v>0</v>
      </c>
      <c r="BF132" s="144">
        <f t="shared" si="35"/>
        <v>0</v>
      </c>
      <c r="BG132" s="144">
        <f t="shared" si="36"/>
        <v>0</v>
      </c>
      <c r="BH132" s="144">
        <f t="shared" si="37"/>
        <v>0</v>
      </c>
      <c r="BI132" s="144">
        <f t="shared" si="38"/>
        <v>0</v>
      </c>
      <c r="BJ132" s="13" t="s">
        <v>72</v>
      </c>
      <c r="BK132" s="144">
        <f t="shared" si="39"/>
        <v>0</v>
      </c>
      <c r="BL132" s="13" t="s">
        <v>116</v>
      </c>
      <c r="BM132" s="13" t="s">
        <v>286</v>
      </c>
    </row>
    <row r="133" spans="2:65" s="1" customFormat="1" ht="14.4" customHeight="1">
      <c r="B133" s="131"/>
      <c r="C133" s="145" t="s">
        <v>287</v>
      </c>
      <c r="D133" s="145" t="s">
        <v>126</v>
      </c>
      <c r="E133" s="146" t="s">
        <v>288</v>
      </c>
      <c r="F133" s="147" t="s">
        <v>289</v>
      </c>
      <c r="G133" s="148" t="s">
        <v>114</v>
      </c>
      <c r="H133" s="149">
        <v>4</v>
      </c>
      <c r="I133" s="150"/>
      <c r="J133" s="151">
        <f t="shared" si="30"/>
        <v>0</v>
      </c>
      <c r="K133" s="147" t="s">
        <v>129</v>
      </c>
      <c r="L133" s="27"/>
      <c r="M133" s="152" t="s">
        <v>1</v>
      </c>
      <c r="N133" s="153" t="s">
        <v>38</v>
      </c>
      <c r="O133" s="46"/>
      <c r="P133" s="142">
        <f t="shared" si="31"/>
        <v>0</v>
      </c>
      <c r="Q133" s="142">
        <v>5.5000000000000003E-4</v>
      </c>
      <c r="R133" s="142">
        <f t="shared" si="32"/>
        <v>2.2000000000000001E-3</v>
      </c>
      <c r="S133" s="142">
        <v>0</v>
      </c>
      <c r="T133" s="143">
        <f t="shared" si="33"/>
        <v>0</v>
      </c>
      <c r="AR133" s="13" t="s">
        <v>116</v>
      </c>
      <c r="AT133" s="13" t="s">
        <v>126</v>
      </c>
      <c r="AU133" s="13" t="s">
        <v>74</v>
      </c>
      <c r="AY133" s="13" t="s">
        <v>108</v>
      </c>
      <c r="BE133" s="144">
        <f t="shared" si="34"/>
        <v>0</v>
      </c>
      <c r="BF133" s="144">
        <f t="shared" si="35"/>
        <v>0</v>
      </c>
      <c r="BG133" s="144">
        <f t="shared" si="36"/>
        <v>0</v>
      </c>
      <c r="BH133" s="144">
        <f t="shared" si="37"/>
        <v>0</v>
      </c>
      <c r="BI133" s="144">
        <f t="shared" si="38"/>
        <v>0</v>
      </c>
      <c r="BJ133" s="13" t="s">
        <v>72</v>
      </c>
      <c r="BK133" s="144">
        <f t="shared" si="39"/>
        <v>0</v>
      </c>
      <c r="BL133" s="13" t="s">
        <v>116</v>
      </c>
      <c r="BM133" s="13" t="s">
        <v>290</v>
      </c>
    </row>
    <row r="134" spans="2:65" s="1" customFormat="1" ht="14.4" customHeight="1">
      <c r="B134" s="131"/>
      <c r="C134" s="145" t="s">
        <v>291</v>
      </c>
      <c r="D134" s="145" t="s">
        <v>126</v>
      </c>
      <c r="E134" s="146" t="s">
        <v>292</v>
      </c>
      <c r="F134" s="147" t="s">
        <v>293</v>
      </c>
      <c r="G134" s="148" t="s">
        <v>114</v>
      </c>
      <c r="H134" s="149">
        <v>7</v>
      </c>
      <c r="I134" s="150"/>
      <c r="J134" s="151">
        <f t="shared" si="30"/>
        <v>0</v>
      </c>
      <c r="K134" s="147" t="s">
        <v>129</v>
      </c>
      <c r="L134" s="27"/>
      <c r="M134" s="152" t="s">
        <v>1</v>
      </c>
      <c r="N134" s="153" t="s">
        <v>38</v>
      </c>
      <c r="O134" s="46"/>
      <c r="P134" s="142">
        <f t="shared" si="31"/>
        <v>0</v>
      </c>
      <c r="Q134" s="142">
        <v>7.6000000000000004E-4</v>
      </c>
      <c r="R134" s="142">
        <f t="shared" si="32"/>
        <v>5.3200000000000001E-3</v>
      </c>
      <c r="S134" s="142">
        <v>0</v>
      </c>
      <c r="T134" s="143">
        <f t="shared" si="33"/>
        <v>0</v>
      </c>
      <c r="AR134" s="13" t="s">
        <v>116</v>
      </c>
      <c r="AT134" s="13" t="s">
        <v>126</v>
      </c>
      <c r="AU134" s="13" t="s">
        <v>74</v>
      </c>
      <c r="AY134" s="13" t="s">
        <v>108</v>
      </c>
      <c r="BE134" s="144">
        <f t="shared" si="34"/>
        <v>0</v>
      </c>
      <c r="BF134" s="144">
        <f t="shared" si="35"/>
        <v>0</v>
      </c>
      <c r="BG134" s="144">
        <f t="shared" si="36"/>
        <v>0</v>
      </c>
      <c r="BH134" s="144">
        <f t="shared" si="37"/>
        <v>0</v>
      </c>
      <c r="BI134" s="144">
        <f t="shared" si="38"/>
        <v>0</v>
      </c>
      <c r="BJ134" s="13" t="s">
        <v>72</v>
      </c>
      <c r="BK134" s="144">
        <f t="shared" si="39"/>
        <v>0</v>
      </c>
      <c r="BL134" s="13" t="s">
        <v>116</v>
      </c>
      <c r="BM134" s="13" t="s">
        <v>294</v>
      </c>
    </row>
    <row r="135" spans="2:65" s="1" customFormat="1" ht="14.4" customHeight="1">
      <c r="B135" s="131"/>
      <c r="C135" s="145" t="s">
        <v>295</v>
      </c>
      <c r="D135" s="145" t="s">
        <v>126</v>
      </c>
      <c r="E135" s="146" t="s">
        <v>296</v>
      </c>
      <c r="F135" s="147" t="s">
        <v>297</v>
      </c>
      <c r="G135" s="148" t="s">
        <v>114</v>
      </c>
      <c r="H135" s="149">
        <v>2</v>
      </c>
      <c r="I135" s="150"/>
      <c r="J135" s="151">
        <f t="shared" si="30"/>
        <v>0</v>
      </c>
      <c r="K135" s="147" t="s">
        <v>129</v>
      </c>
      <c r="L135" s="27"/>
      <c r="M135" s="152" t="s">
        <v>1</v>
      </c>
      <c r="N135" s="153" t="s">
        <v>38</v>
      </c>
      <c r="O135" s="46"/>
      <c r="P135" s="142">
        <f t="shared" si="31"/>
        <v>0</v>
      </c>
      <c r="Q135" s="142">
        <v>1.8600000000000001E-3</v>
      </c>
      <c r="R135" s="142">
        <f t="shared" si="32"/>
        <v>3.7200000000000002E-3</v>
      </c>
      <c r="S135" s="142">
        <v>0</v>
      </c>
      <c r="T135" s="143">
        <f t="shared" si="33"/>
        <v>0</v>
      </c>
      <c r="AR135" s="13" t="s">
        <v>116</v>
      </c>
      <c r="AT135" s="13" t="s">
        <v>126</v>
      </c>
      <c r="AU135" s="13" t="s">
        <v>74</v>
      </c>
      <c r="AY135" s="13" t="s">
        <v>108</v>
      </c>
      <c r="BE135" s="144">
        <f t="shared" si="34"/>
        <v>0</v>
      </c>
      <c r="BF135" s="144">
        <f t="shared" si="35"/>
        <v>0</v>
      </c>
      <c r="BG135" s="144">
        <f t="shared" si="36"/>
        <v>0</v>
      </c>
      <c r="BH135" s="144">
        <f t="shared" si="37"/>
        <v>0</v>
      </c>
      <c r="BI135" s="144">
        <f t="shared" si="38"/>
        <v>0</v>
      </c>
      <c r="BJ135" s="13" t="s">
        <v>72</v>
      </c>
      <c r="BK135" s="144">
        <f t="shared" si="39"/>
        <v>0</v>
      </c>
      <c r="BL135" s="13" t="s">
        <v>116</v>
      </c>
      <c r="BM135" s="13" t="s">
        <v>298</v>
      </c>
    </row>
    <row r="136" spans="2:65" s="1" customFormat="1" ht="14.4" customHeight="1">
      <c r="B136" s="131"/>
      <c r="C136" s="145" t="s">
        <v>299</v>
      </c>
      <c r="D136" s="145" t="s">
        <v>126</v>
      </c>
      <c r="E136" s="146" t="s">
        <v>300</v>
      </c>
      <c r="F136" s="147" t="s">
        <v>301</v>
      </c>
      <c r="G136" s="148" t="s">
        <v>114</v>
      </c>
      <c r="H136" s="149">
        <v>8</v>
      </c>
      <c r="I136" s="150"/>
      <c r="J136" s="151">
        <f t="shared" si="30"/>
        <v>0</v>
      </c>
      <c r="K136" s="147" t="s">
        <v>129</v>
      </c>
      <c r="L136" s="27"/>
      <c r="M136" s="152" t="s">
        <v>1</v>
      </c>
      <c r="N136" s="153" t="s">
        <v>38</v>
      </c>
      <c r="O136" s="46"/>
      <c r="P136" s="142">
        <f t="shared" si="31"/>
        <v>0</v>
      </c>
      <c r="Q136" s="142">
        <v>6.4999999999999997E-4</v>
      </c>
      <c r="R136" s="142">
        <f t="shared" si="32"/>
        <v>5.1999999999999998E-3</v>
      </c>
      <c r="S136" s="142">
        <v>0</v>
      </c>
      <c r="T136" s="143">
        <f t="shared" si="33"/>
        <v>0</v>
      </c>
      <c r="AR136" s="13" t="s">
        <v>116</v>
      </c>
      <c r="AT136" s="13" t="s">
        <v>126</v>
      </c>
      <c r="AU136" s="13" t="s">
        <v>74</v>
      </c>
      <c r="AY136" s="13" t="s">
        <v>108</v>
      </c>
      <c r="BE136" s="144">
        <f t="shared" si="34"/>
        <v>0</v>
      </c>
      <c r="BF136" s="144">
        <f t="shared" si="35"/>
        <v>0</v>
      </c>
      <c r="BG136" s="144">
        <f t="shared" si="36"/>
        <v>0</v>
      </c>
      <c r="BH136" s="144">
        <f t="shared" si="37"/>
        <v>0</v>
      </c>
      <c r="BI136" s="144">
        <f t="shared" si="38"/>
        <v>0</v>
      </c>
      <c r="BJ136" s="13" t="s">
        <v>72</v>
      </c>
      <c r="BK136" s="144">
        <f t="shared" si="39"/>
        <v>0</v>
      </c>
      <c r="BL136" s="13" t="s">
        <v>116</v>
      </c>
      <c r="BM136" s="13" t="s">
        <v>302</v>
      </c>
    </row>
    <row r="137" spans="2:65" s="1" customFormat="1" ht="14.4" customHeight="1">
      <c r="B137" s="131"/>
      <c r="C137" s="145" t="s">
        <v>303</v>
      </c>
      <c r="D137" s="145" t="s">
        <v>126</v>
      </c>
      <c r="E137" s="146" t="s">
        <v>304</v>
      </c>
      <c r="F137" s="147" t="s">
        <v>305</v>
      </c>
      <c r="G137" s="148" t="s">
        <v>114</v>
      </c>
      <c r="H137" s="149">
        <v>8</v>
      </c>
      <c r="I137" s="150"/>
      <c r="J137" s="151">
        <f t="shared" si="30"/>
        <v>0</v>
      </c>
      <c r="K137" s="147" t="s">
        <v>129</v>
      </c>
      <c r="L137" s="27"/>
      <c r="M137" s="152" t="s">
        <v>1</v>
      </c>
      <c r="N137" s="153" t="s">
        <v>38</v>
      </c>
      <c r="O137" s="46"/>
      <c r="P137" s="142">
        <f t="shared" si="31"/>
        <v>0</v>
      </c>
      <c r="Q137" s="142">
        <v>3.1199999999999999E-3</v>
      </c>
      <c r="R137" s="142">
        <f t="shared" si="32"/>
        <v>2.496E-2</v>
      </c>
      <c r="S137" s="142">
        <v>0</v>
      </c>
      <c r="T137" s="143">
        <f t="shared" si="33"/>
        <v>0</v>
      </c>
      <c r="AR137" s="13" t="s">
        <v>116</v>
      </c>
      <c r="AT137" s="13" t="s">
        <v>126</v>
      </c>
      <c r="AU137" s="13" t="s">
        <v>74</v>
      </c>
      <c r="AY137" s="13" t="s">
        <v>108</v>
      </c>
      <c r="BE137" s="144">
        <f t="shared" si="34"/>
        <v>0</v>
      </c>
      <c r="BF137" s="144">
        <f t="shared" si="35"/>
        <v>0</v>
      </c>
      <c r="BG137" s="144">
        <f t="shared" si="36"/>
        <v>0</v>
      </c>
      <c r="BH137" s="144">
        <f t="shared" si="37"/>
        <v>0</v>
      </c>
      <c r="BI137" s="144">
        <f t="shared" si="38"/>
        <v>0</v>
      </c>
      <c r="BJ137" s="13" t="s">
        <v>72</v>
      </c>
      <c r="BK137" s="144">
        <f t="shared" si="39"/>
        <v>0</v>
      </c>
      <c r="BL137" s="13" t="s">
        <v>116</v>
      </c>
      <c r="BM137" s="13" t="s">
        <v>306</v>
      </c>
    </row>
    <row r="138" spans="2:65" s="1" customFormat="1" ht="14.4" customHeight="1">
      <c r="B138" s="131"/>
      <c r="C138" s="145" t="s">
        <v>307</v>
      </c>
      <c r="D138" s="145" t="s">
        <v>126</v>
      </c>
      <c r="E138" s="146" t="s">
        <v>308</v>
      </c>
      <c r="F138" s="147" t="s">
        <v>309</v>
      </c>
      <c r="G138" s="148" t="s">
        <v>114</v>
      </c>
      <c r="H138" s="149">
        <v>1</v>
      </c>
      <c r="I138" s="150"/>
      <c r="J138" s="151">
        <f t="shared" si="30"/>
        <v>0</v>
      </c>
      <c r="K138" s="147" t="s">
        <v>129</v>
      </c>
      <c r="L138" s="27"/>
      <c r="M138" s="152" t="s">
        <v>1</v>
      </c>
      <c r="N138" s="153" t="s">
        <v>38</v>
      </c>
      <c r="O138" s="46"/>
      <c r="P138" s="142">
        <f t="shared" si="31"/>
        <v>0</v>
      </c>
      <c r="Q138" s="142">
        <v>2.2100000000000002E-3</v>
      </c>
      <c r="R138" s="142">
        <f t="shared" si="32"/>
        <v>2.2100000000000002E-3</v>
      </c>
      <c r="S138" s="142">
        <v>0</v>
      </c>
      <c r="T138" s="143">
        <f t="shared" si="33"/>
        <v>0</v>
      </c>
      <c r="AR138" s="13" t="s">
        <v>116</v>
      </c>
      <c r="AT138" s="13" t="s">
        <v>126</v>
      </c>
      <c r="AU138" s="13" t="s">
        <v>74</v>
      </c>
      <c r="AY138" s="13" t="s">
        <v>108</v>
      </c>
      <c r="BE138" s="144">
        <f t="shared" si="34"/>
        <v>0</v>
      </c>
      <c r="BF138" s="144">
        <f t="shared" si="35"/>
        <v>0</v>
      </c>
      <c r="BG138" s="144">
        <f t="shared" si="36"/>
        <v>0</v>
      </c>
      <c r="BH138" s="144">
        <f t="shared" si="37"/>
        <v>0</v>
      </c>
      <c r="BI138" s="144">
        <f t="shared" si="38"/>
        <v>0</v>
      </c>
      <c r="BJ138" s="13" t="s">
        <v>72</v>
      </c>
      <c r="BK138" s="144">
        <f t="shared" si="39"/>
        <v>0</v>
      </c>
      <c r="BL138" s="13" t="s">
        <v>116</v>
      </c>
      <c r="BM138" s="13" t="s">
        <v>310</v>
      </c>
    </row>
    <row r="139" spans="2:65" s="1" customFormat="1" ht="14.4" customHeight="1">
      <c r="B139" s="131"/>
      <c r="C139" s="145" t="s">
        <v>311</v>
      </c>
      <c r="D139" s="145" t="s">
        <v>126</v>
      </c>
      <c r="E139" s="146" t="s">
        <v>312</v>
      </c>
      <c r="F139" s="147" t="s">
        <v>313</v>
      </c>
      <c r="G139" s="148" t="s">
        <v>114</v>
      </c>
      <c r="H139" s="149">
        <v>9</v>
      </c>
      <c r="I139" s="150"/>
      <c r="J139" s="151">
        <f t="shared" si="30"/>
        <v>0</v>
      </c>
      <c r="K139" s="147" t="s">
        <v>129</v>
      </c>
      <c r="L139" s="27"/>
      <c r="M139" s="152" t="s">
        <v>1</v>
      </c>
      <c r="N139" s="153" t="s">
        <v>38</v>
      </c>
      <c r="O139" s="46"/>
      <c r="P139" s="142">
        <f t="shared" si="31"/>
        <v>0</v>
      </c>
      <c r="Q139" s="142">
        <v>7.5000000000000002E-4</v>
      </c>
      <c r="R139" s="142">
        <f t="shared" si="32"/>
        <v>6.7499999999999999E-3</v>
      </c>
      <c r="S139" s="142">
        <v>0</v>
      </c>
      <c r="T139" s="143">
        <f t="shared" si="33"/>
        <v>0</v>
      </c>
      <c r="AR139" s="13" t="s">
        <v>116</v>
      </c>
      <c r="AT139" s="13" t="s">
        <v>126</v>
      </c>
      <c r="AU139" s="13" t="s">
        <v>74</v>
      </c>
      <c r="AY139" s="13" t="s">
        <v>108</v>
      </c>
      <c r="BE139" s="144">
        <f t="shared" si="34"/>
        <v>0</v>
      </c>
      <c r="BF139" s="144">
        <f t="shared" si="35"/>
        <v>0</v>
      </c>
      <c r="BG139" s="144">
        <f t="shared" si="36"/>
        <v>0</v>
      </c>
      <c r="BH139" s="144">
        <f t="shared" si="37"/>
        <v>0</v>
      </c>
      <c r="BI139" s="144">
        <f t="shared" si="38"/>
        <v>0</v>
      </c>
      <c r="BJ139" s="13" t="s">
        <v>72</v>
      </c>
      <c r="BK139" s="144">
        <f t="shared" si="39"/>
        <v>0</v>
      </c>
      <c r="BL139" s="13" t="s">
        <v>116</v>
      </c>
      <c r="BM139" s="13" t="s">
        <v>314</v>
      </c>
    </row>
    <row r="140" spans="2:65" s="1" customFormat="1" ht="14.4" customHeight="1">
      <c r="B140" s="131"/>
      <c r="C140" s="145" t="s">
        <v>315</v>
      </c>
      <c r="D140" s="145" t="s">
        <v>126</v>
      </c>
      <c r="E140" s="146" t="s">
        <v>316</v>
      </c>
      <c r="F140" s="147" t="s">
        <v>317</v>
      </c>
      <c r="G140" s="148" t="s">
        <v>114</v>
      </c>
      <c r="H140" s="149">
        <v>1</v>
      </c>
      <c r="I140" s="150"/>
      <c r="J140" s="151">
        <f t="shared" si="30"/>
        <v>0</v>
      </c>
      <c r="K140" s="147" t="s">
        <v>129</v>
      </c>
      <c r="L140" s="27"/>
      <c r="M140" s="152" t="s">
        <v>1</v>
      </c>
      <c r="N140" s="153" t="s">
        <v>38</v>
      </c>
      <c r="O140" s="46"/>
      <c r="P140" s="142">
        <f t="shared" si="31"/>
        <v>0</v>
      </c>
      <c r="Q140" s="142">
        <v>2.0000000000000001E-4</v>
      </c>
      <c r="R140" s="142">
        <f t="shared" si="32"/>
        <v>2.0000000000000001E-4</v>
      </c>
      <c r="S140" s="142">
        <v>0</v>
      </c>
      <c r="T140" s="143">
        <f t="shared" si="33"/>
        <v>0</v>
      </c>
      <c r="AR140" s="13" t="s">
        <v>116</v>
      </c>
      <c r="AT140" s="13" t="s">
        <v>126</v>
      </c>
      <c r="AU140" s="13" t="s">
        <v>74</v>
      </c>
      <c r="AY140" s="13" t="s">
        <v>108</v>
      </c>
      <c r="BE140" s="144">
        <f t="shared" si="34"/>
        <v>0</v>
      </c>
      <c r="BF140" s="144">
        <f t="shared" si="35"/>
        <v>0</v>
      </c>
      <c r="BG140" s="144">
        <f t="shared" si="36"/>
        <v>0</v>
      </c>
      <c r="BH140" s="144">
        <f t="shared" si="37"/>
        <v>0</v>
      </c>
      <c r="BI140" s="144">
        <f t="shared" si="38"/>
        <v>0</v>
      </c>
      <c r="BJ140" s="13" t="s">
        <v>72</v>
      </c>
      <c r="BK140" s="144">
        <f t="shared" si="39"/>
        <v>0</v>
      </c>
      <c r="BL140" s="13" t="s">
        <v>116</v>
      </c>
      <c r="BM140" s="13" t="s">
        <v>318</v>
      </c>
    </row>
    <row r="141" spans="2:65" s="1" customFormat="1" ht="14.4" customHeight="1">
      <c r="B141" s="131"/>
      <c r="C141" s="145" t="s">
        <v>319</v>
      </c>
      <c r="D141" s="145" t="s">
        <v>126</v>
      </c>
      <c r="E141" s="146" t="s">
        <v>320</v>
      </c>
      <c r="F141" s="147" t="s">
        <v>321</v>
      </c>
      <c r="G141" s="148" t="s">
        <v>114</v>
      </c>
      <c r="H141" s="149">
        <v>1</v>
      </c>
      <c r="I141" s="150"/>
      <c r="J141" s="151">
        <f t="shared" si="30"/>
        <v>0</v>
      </c>
      <c r="K141" s="147" t="s">
        <v>129</v>
      </c>
      <c r="L141" s="27"/>
      <c r="M141" s="152" t="s">
        <v>1</v>
      </c>
      <c r="N141" s="153" t="s">
        <v>38</v>
      </c>
      <c r="O141" s="46"/>
      <c r="P141" s="142">
        <f t="shared" si="31"/>
        <v>0</v>
      </c>
      <c r="Q141" s="142">
        <v>1E-4</v>
      </c>
      <c r="R141" s="142">
        <f t="shared" si="32"/>
        <v>1E-4</v>
      </c>
      <c r="S141" s="142">
        <v>0</v>
      </c>
      <c r="T141" s="143">
        <f t="shared" si="33"/>
        <v>0</v>
      </c>
      <c r="AR141" s="13" t="s">
        <v>116</v>
      </c>
      <c r="AT141" s="13" t="s">
        <v>126</v>
      </c>
      <c r="AU141" s="13" t="s">
        <v>74</v>
      </c>
      <c r="AY141" s="13" t="s">
        <v>108</v>
      </c>
      <c r="BE141" s="144">
        <f t="shared" si="34"/>
        <v>0</v>
      </c>
      <c r="BF141" s="144">
        <f t="shared" si="35"/>
        <v>0</v>
      </c>
      <c r="BG141" s="144">
        <f t="shared" si="36"/>
        <v>0</v>
      </c>
      <c r="BH141" s="144">
        <f t="shared" si="37"/>
        <v>0</v>
      </c>
      <c r="BI141" s="144">
        <f t="shared" si="38"/>
        <v>0</v>
      </c>
      <c r="BJ141" s="13" t="s">
        <v>72</v>
      </c>
      <c r="BK141" s="144">
        <f t="shared" si="39"/>
        <v>0</v>
      </c>
      <c r="BL141" s="13" t="s">
        <v>116</v>
      </c>
      <c r="BM141" s="13" t="s">
        <v>322</v>
      </c>
    </row>
    <row r="142" spans="2:65" s="1" customFormat="1" ht="14.4" customHeight="1">
      <c r="B142" s="131"/>
      <c r="C142" s="145" t="s">
        <v>323</v>
      </c>
      <c r="D142" s="145" t="s">
        <v>126</v>
      </c>
      <c r="E142" s="146" t="s">
        <v>324</v>
      </c>
      <c r="F142" s="147" t="s">
        <v>325</v>
      </c>
      <c r="G142" s="148" t="s">
        <v>114</v>
      </c>
      <c r="H142" s="149">
        <v>2</v>
      </c>
      <c r="I142" s="150"/>
      <c r="J142" s="151">
        <f t="shared" si="30"/>
        <v>0</v>
      </c>
      <c r="K142" s="147" t="s">
        <v>129</v>
      </c>
      <c r="L142" s="27"/>
      <c r="M142" s="152" t="s">
        <v>1</v>
      </c>
      <c r="N142" s="153" t="s">
        <v>38</v>
      </c>
      <c r="O142" s="46"/>
      <c r="P142" s="142">
        <f t="shared" si="31"/>
        <v>0</v>
      </c>
      <c r="Q142" s="142">
        <v>2.4000000000000001E-4</v>
      </c>
      <c r="R142" s="142">
        <f t="shared" si="32"/>
        <v>4.8000000000000001E-4</v>
      </c>
      <c r="S142" s="142">
        <v>0</v>
      </c>
      <c r="T142" s="143">
        <f t="shared" si="33"/>
        <v>0</v>
      </c>
      <c r="AR142" s="13" t="s">
        <v>116</v>
      </c>
      <c r="AT142" s="13" t="s">
        <v>126</v>
      </c>
      <c r="AU142" s="13" t="s">
        <v>74</v>
      </c>
      <c r="AY142" s="13" t="s">
        <v>108</v>
      </c>
      <c r="BE142" s="144">
        <f t="shared" si="34"/>
        <v>0</v>
      </c>
      <c r="BF142" s="144">
        <f t="shared" si="35"/>
        <v>0</v>
      </c>
      <c r="BG142" s="144">
        <f t="shared" si="36"/>
        <v>0</v>
      </c>
      <c r="BH142" s="144">
        <f t="shared" si="37"/>
        <v>0</v>
      </c>
      <c r="BI142" s="144">
        <f t="shared" si="38"/>
        <v>0</v>
      </c>
      <c r="BJ142" s="13" t="s">
        <v>72</v>
      </c>
      <c r="BK142" s="144">
        <f t="shared" si="39"/>
        <v>0</v>
      </c>
      <c r="BL142" s="13" t="s">
        <v>116</v>
      </c>
      <c r="BM142" s="13" t="s">
        <v>326</v>
      </c>
    </row>
    <row r="143" spans="2:65" s="1" customFormat="1" ht="14.4" customHeight="1">
      <c r="B143" s="131"/>
      <c r="C143" s="145" t="s">
        <v>327</v>
      </c>
      <c r="D143" s="145" t="s">
        <v>126</v>
      </c>
      <c r="E143" s="146" t="s">
        <v>328</v>
      </c>
      <c r="F143" s="147" t="s">
        <v>329</v>
      </c>
      <c r="G143" s="148" t="s">
        <v>224</v>
      </c>
      <c r="H143" s="149">
        <v>8.3000000000000004E-2</v>
      </c>
      <c r="I143" s="150"/>
      <c r="J143" s="151">
        <f t="shared" si="30"/>
        <v>0</v>
      </c>
      <c r="K143" s="147" t="s">
        <v>129</v>
      </c>
      <c r="L143" s="27"/>
      <c r="M143" s="152" t="s">
        <v>1</v>
      </c>
      <c r="N143" s="153" t="s">
        <v>38</v>
      </c>
      <c r="O143" s="46"/>
      <c r="P143" s="142">
        <f t="shared" si="31"/>
        <v>0</v>
      </c>
      <c r="Q143" s="142">
        <v>0</v>
      </c>
      <c r="R143" s="142">
        <f t="shared" si="32"/>
        <v>0</v>
      </c>
      <c r="S143" s="142">
        <v>0</v>
      </c>
      <c r="T143" s="143">
        <f t="shared" si="33"/>
        <v>0</v>
      </c>
      <c r="AR143" s="13" t="s">
        <v>116</v>
      </c>
      <c r="AT143" s="13" t="s">
        <v>126</v>
      </c>
      <c r="AU143" s="13" t="s">
        <v>74</v>
      </c>
      <c r="AY143" s="13" t="s">
        <v>108</v>
      </c>
      <c r="BE143" s="144">
        <f t="shared" si="34"/>
        <v>0</v>
      </c>
      <c r="BF143" s="144">
        <f t="shared" si="35"/>
        <v>0</v>
      </c>
      <c r="BG143" s="144">
        <f t="shared" si="36"/>
        <v>0</v>
      </c>
      <c r="BH143" s="144">
        <f t="shared" si="37"/>
        <v>0</v>
      </c>
      <c r="BI143" s="144">
        <f t="shared" si="38"/>
        <v>0</v>
      </c>
      <c r="BJ143" s="13" t="s">
        <v>72</v>
      </c>
      <c r="BK143" s="144">
        <f t="shared" si="39"/>
        <v>0</v>
      </c>
      <c r="BL143" s="13" t="s">
        <v>116</v>
      </c>
      <c r="BM143" s="13" t="s">
        <v>330</v>
      </c>
    </row>
    <row r="144" spans="2:65" s="1" customFormat="1" ht="14.4" customHeight="1">
      <c r="B144" s="131"/>
      <c r="C144" s="145" t="s">
        <v>331</v>
      </c>
      <c r="D144" s="145" t="s">
        <v>126</v>
      </c>
      <c r="E144" s="146" t="s">
        <v>332</v>
      </c>
      <c r="F144" s="147" t="s">
        <v>333</v>
      </c>
      <c r="G144" s="148" t="s">
        <v>224</v>
      </c>
      <c r="H144" s="149">
        <v>8.3000000000000004E-2</v>
      </c>
      <c r="I144" s="150"/>
      <c r="J144" s="151">
        <f t="shared" si="30"/>
        <v>0</v>
      </c>
      <c r="K144" s="147" t="s">
        <v>129</v>
      </c>
      <c r="L144" s="27"/>
      <c r="M144" s="152" t="s">
        <v>1</v>
      </c>
      <c r="N144" s="153" t="s">
        <v>38</v>
      </c>
      <c r="O144" s="46"/>
      <c r="P144" s="142">
        <f t="shared" si="31"/>
        <v>0</v>
      </c>
      <c r="Q144" s="142">
        <v>0</v>
      </c>
      <c r="R144" s="142">
        <f t="shared" si="32"/>
        <v>0</v>
      </c>
      <c r="S144" s="142">
        <v>0</v>
      </c>
      <c r="T144" s="143">
        <f t="shared" si="33"/>
        <v>0</v>
      </c>
      <c r="AR144" s="13" t="s">
        <v>116</v>
      </c>
      <c r="AT144" s="13" t="s">
        <v>126</v>
      </c>
      <c r="AU144" s="13" t="s">
        <v>74</v>
      </c>
      <c r="AY144" s="13" t="s">
        <v>108</v>
      </c>
      <c r="BE144" s="144">
        <f t="shared" si="34"/>
        <v>0</v>
      </c>
      <c r="BF144" s="144">
        <f t="shared" si="35"/>
        <v>0</v>
      </c>
      <c r="BG144" s="144">
        <f t="shared" si="36"/>
        <v>0</v>
      </c>
      <c r="BH144" s="144">
        <f t="shared" si="37"/>
        <v>0</v>
      </c>
      <c r="BI144" s="144">
        <f t="shared" si="38"/>
        <v>0</v>
      </c>
      <c r="BJ144" s="13" t="s">
        <v>72</v>
      </c>
      <c r="BK144" s="144">
        <f t="shared" si="39"/>
        <v>0</v>
      </c>
      <c r="BL144" s="13" t="s">
        <v>116</v>
      </c>
      <c r="BM144" s="13" t="s">
        <v>334</v>
      </c>
    </row>
    <row r="145" spans="2:65" s="10" customFormat="1" ht="22.8" customHeight="1">
      <c r="B145" s="118"/>
      <c r="D145" s="119" t="s">
        <v>66</v>
      </c>
      <c r="E145" s="129" t="s">
        <v>335</v>
      </c>
      <c r="F145" s="129" t="s">
        <v>336</v>
      </c>
      <c r="I145" s="121"/>
      <c r="J145" s="130">
        <f>BK145</f>
        <v>0</v>
      </c>
      <c r="L145" s="118"/>
      <c r="M145" s="123"/>
      <c r="N145" s="124"/>
      <c r="O145" s="124"/>
      <c r="P145" s="125">
        <f>SUM(P146:P164)</f>
        <v>0</v>
      </c>
      <c r="Q145" s="124"/>
      <c r="R145" s="125">
        <f>SUM(R146:R164)</f>
        <v>0.19089629999999999</v>
      </c>
      <c r="S145" s="124"/>
      <c r="T145" s="126">
        <f>SUM(T146:T164)</f>
        <v>1.5272460000000001</v>
      </c>
      <c r="AR145" s="119" t="s">
        <v>74</v>
      </c>
      <c r="AT145" s="127" t="s">
        <v>66</v>
      </c>
      <c r="AU145" s="127" t="s">
        <v>72</v>
      </c>
      <c r="AY145" s="119" t="s">
        <v>108</v>
      </c>
      <c r="BK145" s="128">
        <f>SUM(BK146:BK164)</f>
        <v>0</v>
      </c>
    </row>
    <row r="146" spans="2:65" s="1" customFormat="1" ht="14.4" customHeight="1">
      <c r="B146" s="131"/>
      <c r="C146" s="145" t="s">
        <v>337</v>
      </c>
      <c r="D146" s="145" t="s">
        <v>126</v>
      </c>
      <c r="E146" s="146" t="s">
        <v>338</v>
      </c>
      <c r="F146" s="147" t="s">
        <v>339</v>
      </c>
      <c r="G146" s="148" t="s">
        <v>114</v>
      </c>
      <c r="H146" s="149">
        <v>22</v>
      </c>
      <c r="I146" s="150"/>
      <c r="J146" s="151">
        <f>ROUND(I146*H146,2)</f>
        <v>0</v>
      </c>
      <c r="K146" s="147" t="s">
        <v>129</v>
      </c>
      <c r="L146" s="27"/>
      <c r="M146" s="152" t="s">
        <v>1</v>
      </c>
      <c r="N146" s="153" t="s">
        <v>38</v>
      </c>
      <c r="O146" s="46"/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3" t="s">
        <v>116</v>
      </c>
      <c r="AT146" s="13" t="s">
        <v>126</v>
      </c>
      <c r="AU146" s="13" t="s">
        <v>74</v>
      </c>
      <c r="AY146" s="13" t="s">
        <v>108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3" t="s">
        <v>72</v>
      </c>
      <c r="BK146" s="144">
        <f>ROUND(I146*H146,2)</f>
        <v>0</v>
      </c>
      <c r="BL146" s="13" t="s">
        <v>116</v>
      </c>
      <c r="BM146" s="13" t="s">
        <v>340</v>
      </c>
    </row>
    <row r="147" spans="2:65" s="1" customFormat="1" ht="14.4" customHeight="1">
      <c r="B147" s="131"/>
      <c r="C147" s="145" t="s">
        <v>341</v>
      </c>
      <c r="D147" s="145" t="s">
        <v>126</v>
      </c>
      <c r="E147" s="146" t="s">
        <v>342</v>
      </c>
      <c r="F147" s="147" t="s">
        <v>343</v>
      </c>
      <c r="G147" s="148" t="s">
        <v>114</v>
      </c>
      <c r="H147" s="149">
        <v>28</v>
      </c>
      <c r="I147" s="150"/>
      <c r="J147" s="151">
        <f>ROUND(I147*H147,2)</f>
        <v>0</v>
      </c>
      <c r="K147" s="147" t="s">
        <v>129</v>
      </c>
      <c r="L147" s="27"/>
      <c r="M147" s="152" t="s">
        <v>1</v>
      </c>
      <c r="N147" s="153" t="s">
        <v>38</v>
      </c>
      <c r="O147" s="46"/>
      <c r="P147" s="142">
        <f>O147*H147</f>
        <v>0</v>
      </c>
      <c r="Q147" s="142">
        <v>6.9999999999999994E-5</v>
      </c>
      <c r="R147" s="142">
        <f>Q147*H147</f>
        <v>1.9599999999999999E-3</v>
      </c>
      <c r="S147" s="142">
        <v>0</v>
      </c>
      <c r="T147" s="143">
        <f>S147*H147</f>
        <v>0</v>
      </c>
      <c r="AR147" s="13" t="s">
        <v>116</v>
      </c>
      <c r="AT147" s="13" t="s">
        <v>126</v>
      </c>
      <c r="AU147" s="13" t="s">
        <v>74</v>
      </c>
      <c r="AY147" s="13" t="s">
        <v>108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3" t="s">
        <v>72</v>
      </c>
      <c r="BK147" s="144">
        <f>ROUND(I147*H147,2)</f>
        <v>0</v>
      </c>
      <c r="BL147" s="13" t="s">
        <v>116</v>
      </c>
      <c r="BM147" s="13" t="s">
        <v>344</v>
      </c>
    </row>
    <row r="148" spans="2:65" s="1" customFormat="1" ht="14.4" customHeight="1">
      <c r="B148" s="131"/>
      <c r="C148" s="145" t="s">
        <v>345</v>
      </c>
      <c r="D148" s="145" t="s">
        <v>126</v>
      </c>
      <c r="E148" s="146" t="s">
        <v>346</v>
      </c>
      <c r="F148" s="147" t="s">
        <v>347</v>
      </c>
      <c r="G148" s="148" t="s">
        <v>114</v>
      </c>
      <c r="H148" s="149">
        <v>186</v>
      </c>
      <c r="I148" s="150"/>
      <c r="J148" s="151">
        <f>ROUND(I148*H148,2)</f>
        <v>0</v>
      </c>
      <c r="K148" s="147" t="s">
        <v>129</v>
      </c>
      <c r="L148" s="27"/>
      <c r="M148" s="152" t="s">
        <v>1</v>
      </c>
      <c r="N148" s="153" t="s">
        <v>38</v>
      </c>
      <c r="O148" s="46"/>
      <c r="P148" s="142">
        <f>O148*H148</f>
        <v>0</v>
      </c>
      <c r="Q148" s="142">
        <v>6.0000000000000002E-5</v>
      </c>
      <c r="R148" s="142">
        <f>Q148*H148</f>
        <v>1.116E-2</v>
      </c>
      <c r="S148" s="142">
        <v>0</v>
      </c>
      <c r="T148" s="143">
        <f>S148*H148</f>
        <v>0</v>
      </c>
      <c r="AR148" s="13" t="s">
        <v>116</v>
      </c>
      <c r="AT148" s="13" t="s">
        <v>126</v>
      </c>
      <c r="AU148" s="13" t="s">
        <v>74</v>
      </c>
      <c r="AY148" s="13" t="s">
        <v>108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3" t="s">
        <v>72</v>
      </c>
      <c r="BK148" s="144">
        <f>ROUND(I148*H148,2)</f>
        <v>0</v>
      </c>
      <c r="BL148" s="13" t="s">
        <v>116</v>
      </c>
      <c r="BM148" s="13" t="s">
        <v>348</v>
      </c>
    </row>
    <row r="149" spans="2:65" s="1" customFormat="1" ht="14.4" customHeight="1">
      <c r="B149" s="131"/>
      <c r="C149" s="145" t="s">
        <v>349</v>
      </c>
      <c r="D149" s="145" t="s">
        <v>126</v>
      </c>
      <c r="E149" s="146" t="s">
        <v>350</v>
      </c>
      <c r="F149" s="147" t="s">
        <v>351</v>
      </c>
      <c r="G149" s="148" t="s">
        <v>114</v>
      </c>
      <c r="H149" s="149">
        <v>186</v>
      </c>
      <c r="I149" s="150"/>
      <c r="J149" s="151">
        <f>ROUND(I149*H149,2)</f>
        <v>0</v>
      </c>
      <c r="K149" s="147" t="s">
        <v>129</v>
      </c>
      <c r="L149" s="27"/>
      <c r="M149" s="152" t="s">
        <v>1</v>
      </c>
      <c r="N149" s="153" t="s">
        <v>38</v>
      </c>
      <c r="O149" s="46"/>
      <c r="P149" s="142">
        <f>O149*H149</f>
        <v>0</v>
      </c>
      <c r="Q149" s="142">
        <v>5.0000000000000002E-5</v>
      </c>
      <c r="R149" s="142">
        <f>Q149*H149</f>
        <v>9.300000000000001E-3</v>
      </c>
      <c r="S149" s="142">
        <v>0</v>
      </c>
      <c r="T149" s="143">
        <f>S149*H149</f>
        <v>0</v>
      </c>
      <c r="AR149" s="13" t="s">
        <v>116</v>
      </c>
      <c r="AT149" s="13" t="s">
        <v>126</v>
      </c>
      <c r="AU149" s="13" t="s">
        <v>74</v>
      </c>
      <c r="AY149" s="13" t="s">
        <v>108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3" t="s">
        <v>72</v>
      </c>
      <c r="BK149" s="144">
        <f>ROUND(I149*H149,2)</f>
        <v>0</v>
      </c>
      <c r="BL149" s="13" t="s">
        <v>116</v>
      </c>
      <c r="BM149" s="13" t="s">
        <v>352</v>
      </c>
    </row>
    <row r="150" spans="2:65" s="1" customFormat="1" ht="14.4" customHeight="1">
      <c r="B150" s="131"/>
      <c r="C150" s="145" t="s">
        <v>353</v>
      </c>
      <c r="D150" s="145" t="s">
        <v>126</v>
      </c>
      <c r="E150" s="146" t="s">
        <v>354</v>
      </c>
      <c r="F150" s="147" t="s">
        <v>355</v>
      </c>
      <c r="G150" s="148" t="s">
        <v>356</v>
      </c>
      <c r="H150" s="149">
        <v>64.17</v>
      </c>
      <c r="I150" s="150"/>
      <c r="J150" s="151">
        <f>ROUND(I150*H150,2)</f>
        <v>0</v>
      </c>
      <c r="K150" s="147" t="s">
        <v>129</v>
      </c>
      <c r="L150" s="27"/>
      <c r="M150" s="152" t="s">
        <v>1</v>
      </c>
      <c r="N150" s="153" t="s">
        <v>38</v>
      </c>
      <c r="O150" s="46"/>
      <c r="P150" s="142">
        <f>O150*H150</f>
        <v>0</v>
      </c>
      <c r="Q150" s="142">
        <v>0</v>
      </c>
      <c r="R150" s="142">
        <f>Q150*H150</f>
        <v>0</v>
      </c>
      <c r="S150" s="142">
        <v>2.3800000000000002E-2</v>
      </c>
      <c r="T150" s="143">
        <f>S150*H150</f>
        <v>1.5272460000000001</v>
      </c>
      <c r="AR150" s="13" t="s">
        <v>116</v>
      </c>
      <c r="AT150" s="13" t="s">
        <v>126</v>
      </c>
      <c r="AU150" s="13" t="s">
        <v>74</v>
      </c>
      <c r="AY150" s="13" t="s">
        <v>108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3" t="s">
        <v>72</v>
      </c>
      <c r="BK150" s="144">
        <f>ROUND(I150*H150,2)</f>
        <v>0</v>
      </c>
      <c r="BL150" s="13" t="s">
        <v>116</v>
      </c>
      <c r="BM150" s="13" t="s">
        <v>357</v>
      </c>
    </row>
    <row r="151" spans="2:65" s="11" customFormat="1" ht="10.199999999999999">
      <c r="B151" s="154"/>
      <c r="D151" s="155" t="s">
        <v>196</v>
      </c>
      <c r="E151" s="156" t="s">
        <v>1</v>
      </c>
      <c r="F151" s="157" t="s">
        <v>358</v>
      </c>
      <c r="H151" s="158">
        <v>64.17</v>
      </c>
      <c r="I151" s="159"/>
      <c r="L151" s="154"/>
      <c r="M151" s="160"/>
      <c r="N151" s="161"/>
      <c r="O151" s="161"/>
      <c r="P151" s="161"/>
      <c r="Q151" s="161"/>
      <c r="R151" s="161"/>
      <c r="S151" s="161"/>
      <c r="T151" s="162"/>
      <c r="AT151" s="156" t="s">
        <v>196</v>
      </c>
      <c r="AU151" s="156" t="s">
        <v>74</v>
      </c>
      <c r="AV151" s="11" t="s">
        <v>74</v>
      </c>
      <c r="AW151" s="11" t="s">
        <v>30</v>
      </c>
      <c r="AX151" s="11" t="s">
        <v>72</v>
      </c>
      <c r="AY151" s="156" t="s">
        <v>108</v>
      </c>
    </row>
    <row r="152" spans="2:65" s="1" customFormat="1" ht="14.4" customHeight="1">
      <c r="B152" s="131"/>
      <c r="C152" s="145" t="s">
        <v>359</v>
      </c>
      <c r="D152" s="145" t="s">
        <v>126</v>
      </c>
      <c r="E152" s="146" t="s">
        <v>360</v>
      </c>
      <c r="F152" s="147" t="s">
        <v>361</v>
      </c>
      <c r="G152" s="148" t="s">
        <v>356</v>
      </c>
      <c r="H152" s="149">
        <v>64.17</v>
      </c>
      <c r="I152" s="150"/>
      <c r="J152" s="151">
        <f t="shared" ref="J152:J159" si="40">ROUND(I152*H152,2)</f>
        <v>0</v>
      </c>
      <c r="K152" s="147" t="s">
        <v>129</v>
      </c>
      <c r="L152" s="27"/>
      <c r="M152" s="152" t="s">
        <v>1</v>
      </c>
      <c r="N152" s="153" t="s">
        <v>38</v>
      </c>
      <c r="O152" s="46"/>
      <c r="P152" s="142">
        <f t="shared" ref="P152:P159" si="41">O152*H152</f>
        <v>0</v>
      </c>
      <c r="Q152" s="142">
        <v>0</v>
      </c>
      <c r="R152" s="142">
        <f t="shared" ref="R152:R159" si="42">Q152*H152</f>
        <v>0</v>
      </c>
      <c r="S152" s="142">
        <v>0</v>
      </c>
      <c r="T152" s="143">
        <f t="shared" ref="T152:T159" si="43">S152*H152</f>
        <v>0</v>
      </c>
      <c r="AR152" s="13" t="s">
        <v>116</v>
      </c>
      <c r="AT152" s="13" t="s">
        <v>126</v>
      </c>
      <c r="AU152" s="13" t="s">
        <v>74</v>
      </c>
      <c r="AY152" s="13" t="s">
        <v>108</v>
      </c>
      <c r="BE152" s="144">
        <f t="shared" ref="BE152:BE159" si="44">IF(N152="základní",J152,0)</f>
        <v>0</v>
      </c>
      <c r="BF152" s="144">
        <f t="shared" ref="BF152:BF159" si="45">IF(N152="snížená",J152,0)</f>
        <v>0</v>
      </c>
      <c r="BG152" s="144">
        <f t="shared" ref="BG152:BG159" si="46">IF(N152="zákl. přenesená",J152,0)</f>
        <v>0</v>
      </c>
      <c r="BH152" s="144">
        <f t="shared" ref="BH152:BH159" si="47">IF(N152="sníž. přenesená",J152,0)</f>
        <v>0</v>
      </c>
      <c r="BI152" s="144">
        <f t="shared" ref="BI152:BI159" si="48">IF(N152="nulová",J152,0)</f>
        <v>0</v>
      </c>
      <c r="BJ152" s="13" t="s">
        <v>72</v>
      </c>
      <c r="BK152" s="144">
        <f t="shared" ref="BK152:BK159" si="49">ROUND(I152*H152,2)</f>
        <v>0</v>
      </c>
      <c r="BL152" s="13" t="s">
        <v>116</v>
      </c>
      <c r="BM152" s="13" t="s">
        <v>362</v>
      </c>
    </row>
    <row r="153" spans="2:65" s="1" customFormat="1" ht="14.4" customHeight="1">
      <c r="B153" s="131"/>
      <c r="C153" s="145" t="s">
        <v>363</v>
      </c>
      <c r="D153" s="145" t="s">
        <v>126</v>
      </c>
      <c r="E153" s="146" t="s">
        <v>364</v>
      </c>
      <c r="F153" s="147" t="s">
        <v>365</v>
      </c>
      <c r="G153" s="148" t="s">
        <v>356</v>
      </c>
      <c r="H153" s="149">
        <v>64.17</v>
      </c>
      <c r="I153" s="150"/>
      <c r="J153" s="151">
        <f t="shared" si="40"/>
        <v>0</v>
      </c>
      <c r="K153" s="147" t="s">
        <v>129</v>
      </c>
      <c r="L153" s="27"/>
      <c r="M153" s="152" t="s">
        <v>1</v>
      </c>
      <c r="N153" s="153" t="s">
        <v>38</v>
      </c>
      <c r="O153" s="46"/>
      <c r="P153" s="142">
        <f t="shared" si="41"/>
        <v>0</v>
      </c>
      <c r="Q153" s="142">
        <v>0</v>
      </c>
      <c r="R153" s="142">
        <f t="shared" si="42"/>
        <v>0</v>
      </c>
      <c r="S153" s="142">
        <v>0</v>
      </c>
      <c r="T153" s="143">
        <f t="shared" si="43"/>
        <v>0</v>
      </c>
      <c r="AR153" s="13" t="s">
        <v>116</v>
      </c>
      <c r="AT153" s="13" t="s">
        <v>126</v>
      </c>
      <c r="AU153" s="13" t="s">
        <v>74</v>
      </c>
      <c r="AY153" s="13" t="s">
        <v>108</v>
      </c>
      <c r="BE153" s="144">
        <f t="shared" si="44"/>
        <v>0</v>
      </c>
      <c r="BF153" s="144">
        <f t="shared" si="45"/>
        <v>0</v>
      </c>
      <c r="BG153" s="144">
        <f t="shared" si="46"/>
        <v>0</v>
      </c>
      <c r="BH153" s="144">
        <f t="shared" si="47"/>
        <v>0</v>
      </c>
      <c r="BI153" s="144">
        <f t="shared" si="48"/>
        <v>0</v>
      </c>
      <c r="BJ153" s="13" t="s">
        <v>72</v>
      </c>
      <c r="BK153" s="144">
        <f t="shared" si="49"/>
        <v>0</v>
      </c>
      <c r="BL153" s="13" t="s">
        <v>116</v>
      </c>
      <c r="BM153" s="13" t="s">
        <v>366</v>
      </c>
    </row>
    <row r="154" spans="2:65" s="1" customFormat="1" ht="14.4" customHeight="1">
      <c r="B154" s="131"/>
      <c r="C154" s="145" t="s">
        <v>367</v>
      </c>
      <c r="D154" s="145" t="s">
        <v>126</v>
      </c>
      <c r="E154" s="146" t="s">
        <v>368</v>
      </c>
      <c r="F154" s="147" t="s">
        <v>369</v>
      </c>
      <c r="G154" s="148" t="s">
        <v>356</v>
      </c>
      <c r="H154" s="149">
        <v>61.17</v>
      </c>
      <c r="I154" s="150"/>
      <c r="J154" s="151">
        <f t="shared" si="40"/>
        <v>0</v>
      </c>
      <c r="K154" s="147" t="s">
        <v>129</v>
      </c>
      <c r="L154" s="27"/>
      <c r="M154" s="152" t="s">
        <v>1</v>
      </c>
      <c r="N154" s="153" t="s">
        <v>38</v>
      </c>
      <c r="O154" s="46"/>
      <c r="P154" s="142">
        <f t="shared" si="41"/>
        <v>0</v>
      </c>
      <c r="Q154" s="142">
        <v>1.39E-3</v>
      </c>
      <c r="R154" s="142">
        <f t="shared" si="42"/>
        <v>8.5026299999999999E-2</v>
      </c>
      <c r="S154" s="142">
        <v>0</v>
      </c>
      <c r="T154" s="143">
        <f t="shared" si="43"/>
        <v>0</v>
      </c>
      <c r="AR154" s="13" t="s">
        <v>116</v>
      </c>
      <c r="AT154" s="13" t="s">
        <v>126</v>
      </c>
      <c r="AU154" s="13" t="s">
        <v>74</v>
      </c>
      <c r="AY154" s="13" t="s">
        <v>108</v>
      </c>
      <c r="BE154" s="144">
        <f t="shared" si="44"/>
        <v>0</v>
      </c>
      <c r="BF154" s="144">
        <f t="shared" si="45"/>
        <v>0</v>
      </c>
      <c r="BG154" s="144">
        <f t="shared" si="46"/>
        <v>0</v>
      </c>
      <c r="BH154" s="144">
        <f t="shared" si="47"/>
        <v>0</v>
      </c>
      <c r="BI154" s="144">
        <f t="shared" si="48"/>
        <v>0</v>
      </c>
      <c r="BJ154" s="13" t="s">
        <v>72</v>
      </c>
      <c r="BK154" s="144">
        <f t="shared" si="49"/>
        <v>0</v>
      </c>
      <c r="BL154" s="13" t="s">
        <v>116</v>
      </c>
      <c r="BM154" s="13" t="s">
        <v>370</v>
      </c>
    </row>
    <row r="155" spans="2:65" s="1" customFormat="1" ht="20.399999999999999" customHeight="1">
      <c r="B155" s="131"/>
      <c r="C155" s="145" t="s">
        <v>371</v>
      </c>
      <c r="D155" s="145" t="s">
        <v>126</v>
      </c>
      <c r="E155" s="146" t="s">
        <v>372</v>
      </c>
      <c r="F155" s="147" t="s">
        <v>373</v>
      </c>
      <c r="G155" s="148" t="s">
        <v>114</v>
      </c>
      <c r="H155" s="149">
        <v>1</v>
      </c>
      <c r="I155" s="150"/>
      <c r="J155" s="151">
        <f t="shared" si="40"/>
        <v>0</v>
      </c>
      <c r="K155" s="147" t="s">
        <v>129</v>
      </c>
      <c r="L155" s="27"/>
      <c r="M155" s="152" t="s">
        <v>1</v>
      </c>
      <c r="N155" s="153" t="s">
        <v>38</v>
      </c>
      <c r="O155" s="46"/>
      <c r="P155" s="142">
        <f t="shared" si="41"/>
        <v>0</v>
      </c>
      <c r="Q155" s="142">
        <v>7.5500000000000003E-3</v>
      </c>
      <c r="R155" s="142">
        <f t="shared" si="42"/>
        <v>7.5500000000000003E-3</v>
      </c>
      <c r="S155" s="142">
        <v>0</v>
      </c>
      <c r="T155" s="143">
        <f t="shared" si="43"/>
        <v>0</v>
      </c>
      <c r="AR155" s="13" t="s">
        <v>116</v>
      </c>
      <c r="AT155" s="13" t="s">
        <v>126</v>
      </c>
      <c r="AU155" s="13" t="s">
        <v>74</v>
      </c>
      <c r="AY155" s="13" t="s">
        <v>108</v>
      </c>
      <c r="BE155" s="144">
        <f t="shared" si="44"/>
        <v>0</v>
      </c>
      <c r="BF155" s="144">
        <f t="shared" si="45"/>
        <v>0</v>
      </c>
      <c r="BG155" s="144">
        <f t="shared" si="46"/>
        <v>0</v>
      </c>
      <c r="BH155" s="144">
        <f t="shared" si="47"/>
        <v>0</v>
      </c>
      <c r="BI155" s="144">
        <f t="shared" si="48"/>
        <v>0</v>
      </c>
      <c r="BJ155" s="13" t="s">
        <v>72</v>
      </c>
      <c r="BK155" s="144">
        <f t="shared" si="49"/>
        <v>0</v>
      </c>
      <c r="BL155" s="13" t="s">
        <v>116</v>
      </c>
      <c r="BM155" s="13" t="s">
        <v>374</v>
      </c>
    </row>
    <row r="156" spans="2:65" s="1" customFormat="1" ht="20.399999999999999" customHeight="1">
      <c r="B156" s="131"/>
      <c r="C156" s="145" t="s">
        <v>375</v>
      </c>
      <c r="D156" s="145" t="s">
        <v>126</v>
      </c>
      <c r="E156" s="146" t="s">
        <v>376</v>
      </c>
      <c r="F156" s="147" t="s">
        <v>377</v>
      </c>
      <c r="G156" s="148" t="s">
        <v>114</v>
      </c>
      <c r="H156" s="149">
        <v>1</v>
      </c>
      <c r="I156" s="150"/>
      <c r="J156" s="151">
        <f t="shared" si="40"/>
        <v>0</v>
      </c>
      <c r="K156" s="147" t="s">
        <v>129</v>
      </c>
      <c r="L156" s="27"/>
      <c r="M156" s="152" t="s">
        <v>1</v>
      </c>
      <c r="N156" s="153" t="s">
        <v>38</v>
      </c>
      <c r="O156" s="46"/>
      <c r="P156" s="142">
        <f t="shared" si="41"/>
        <v>0</v>
      </c>
      <c r="Q156" s="142">
        <v>2.5700000000000001E-2</v>
      </c>
      <c r="R156" s="142">
        <f t="shared" si="42"/>
        <v>2.5700000000000001E-2</v>
      </c>
      <c r="S156" s="142">
        <v>0</v>
      </c>
      <c r="T156" s="143">
        <f t="shared" si="43"/>
        <v>0</v>
      </c>
      <c r="AR156" s="13" t="s">
        <v>116</v>
      </c>
      <c r="AT156" s="13" t="s">
        <v>126</v>
      </c>
      <c r="AU156" s="13" t="s">
        <v>74</v>
      </c>
      <c r="AY156" s="13" t="s">
        <v>108</v>
      </c>
      <c r="BE156" s="144">
        <f t="shared" si="44"/>
        <v>0</v>
      </c>
      <c r="BF156" s="144">
        <f t="shared" si="45"/>
        <v>0</v>
      </c>
      <c r="BG156" s="144">
        <f t="shared" si="46"/>
        <v>0</v>
      </c>
      <c r="BH156" s="144">
        <f t="shared" si="47"/>
        <v>0</v>
      </c>
      <c r="BI156" s="144">
        <f t="shared" si="48"/>
        <v>0</v>
      </c>
      <c r="BJ156" s="13" t="s">
        <v>72</v>
      </c>
      <c r="BK156" s="144">
        <f t="shared" si="49"/>
        <v>0</v>
      </c>
      <c r="BL156" s="13" t="s">
        <v>116</v>
      </c>
      <c r="BM156" s="13" t="s">
        <v>378</v>
      </c>
    </row>
    <row r="157" spans="2:65" s="1" customFormat="1" ht="14.4" customHeight="1">
      <c r="B157" s="131"/>
      <c r="C157" s="145" t="s">
        <v>379</v>
      </c>
      <c r="D157" s="145" t="s">
        <v>126</v>
      </c>
      <c r="E157" s="146" t="s">
        <v>380</v>
      </c>
      <c r="F157" s="147" t="s">
        <v>381</v>
      </c>
      <c r="G157" s="148" t="s">
        <v>114</v>
      </c>
      <c r="H157" s="149">
        <v>2</v>
      </c>
      <c r="I157" s="150"/>
      <c r="J157" s="151">
        <f t="shared" si="40"/>
        <v>0</v>
      </c>
      <c r="K157" s="147" t="s">
        <v>129</v>
      </c>
      <c r="L157" s="27"/>
      <c r="M157" s="152" t="s">
        <v>1</v>
      </c>
      <c r="N157" s="153" t="s">
        <v>38</v>
      </c>
      <c r="O157" s="46"/>
      <c r="P157" s="142">
        <f t="shared" si="41"/>
        <v>0</v>
      </c>
      <c r="Q157" s="142">
        <v>0</v>
      </c>
      <c r="R157" s="142">
        <f t="shared" si="42"/>
        <v>0</v>
      </c>
      <c r="S157" s="142">
        <v>0</v>
      </c>
      <c r="T157" s="143">
        <f t="shared" si="43"/>
        <v>0</v>
      </c>
      <c r="AR157" s="13" t="s">
        <v>116</v>
      </c>
      <c r="AT157" s="13" t="s">
        <v>126</v>
      </c>
      <c r="AU157" s="13" t="s">
        <v>74</v>
      </c>
      <c r="AY157" s="13" t="s">
        <v>108</v>
      </c>
      <c r="BE157" s="144">
        <f t="shared" si="44"/>
        <v>0</v>
      </c>
      <c r="BF157" s="144">
        <f t="shared" si="45"/>
        <v>0</v>
      </c>
      <c r="BG157" s="144">
        <f t="shared" si="46"/>
        <v>0</v>
      </c>
      <c r="BH157" s="144">
        <f t="shared" si="47"/>
        <v>0</v>
      </c>
      <c r="BI157" s="144">
        <f t="shared" si="48"/>
        <v>0</v>
      </c>
      <c r="BJ157" s="13" t="s">
        <v>72</v>
      </c>
      <c r="BK157" s="144">
        <f t="shared" si="49"/>
        <v>0</v>
      </c>
      <c r="BL157" s="13" t="s">
        <v>116</v>
      </c>
      <c r="BM157" s="13" t="s">
        <v>382</v>
      </c>
    </row>
    <row r="158" spans="2:65" s="1" customFormat="1" ht="14.4" customHeight="1">
      <c r="B158" s="131"/>
      <c r="C158" s="145" t="s">
        <v>383</v>
      </c>
      <c r="D158" s="145" t="s">
        <v>126</v>
      </c>
      <c r="E158" s="146" t="s">
        <v>384</v>
      </c>
      <c r="F158" s="147" t="s">
        <v>385</v>
      </c>
      <c r="G158" s="148" t="s">
        <v>114</v>
      </c>
      <c r="H158" s="149">
        <v>2</v>
      </c>
      <c r="I158" s="150"/>
      <c r="J158" s="151">
        <f t="shared" si="40"/>
        <v>0</v>
      </c>
      <c r="K158" s="147" t="s">
        <v>129</v>
      </c>
      <c r="L158" s="27"/>
      <c r="M158" s="152" t="s">
        <v>1</v>
      </c>
      <c r="N158" s="153" t="s">
        <v>38</v>
      </c>
      <c r="O158" s="46"/>
      <c r="P158" s="142">
        <f t="shared" si="41"/>
        <v>0</v>
      </c>
      <c r="Q158" s="142">
        <v>2.5100000000000001E-2</v>
      </c>
      <c r="R158" s="142">
        <f t="shared" si="42"/>
        <v>5.0200000000000002E-2</v>
      </c>
      <c r="S158" s="142">
        <v>0</v>
      </c>
      <c r="T158" s="143">
        <f t="shared" si="43"/>
        <v>0</v>
      </c>
      <c r="AR158" s="13" t="s">
        <v>116</v>
      </c>
      <c r="AT158" s="13" t="s">
        <v>126</v>
      </c>
      <c r="AU158" s="13" t="s">
        <v>74</v>
      </c>
      <c r="AY158" s="13" t="s">
        <v>108</v>
      </c>
      <c r="BE158" s="144">
        <f t="shared" si="44"/>
        <v>0</v>
      </c>
      <c r="BF158" s="144">
        <f t="shared" si="45"/>
        <v>0</v>
      </c>
      <c r="BG158" s="144">
        <f t="shared" si="46"/>
        <v>0</v>
      </c>
      <c r="BH158" s="144">
        <f t="shared" si="47"/>
        <v>0</v>
      </c>
      <c r="BI158" s="144">
        <f t="shared" si="48"/>
        <v>0</v>
      </c>
      <c r="BJ158" s="13" t="s">
        <v>72</v>
      </c>
      <c r="BK158" s="144">
        <f t="shared" si="49"/>
        <v>0</v>
      </c>
      <c r="BL158" s="13" t="s">
        <v>116</v>
      </c>
      <c r="BM158" s="13" t="s">
        <v>386</v>
      </c>
    </row>
    <row r="159" spans="2:65" s="1" customFormat="1" ht="14.4" customHeight="1">
      <c r="B159" s="131"/>
      <c r="C159" s="145" t="s">
        <v>387</v>
      </c>
      <c r="D159" s="145" t="s">
        <v>126</v>
      </c>
      <c r="E159" s="146" t="s">
        <v>388</v>
      </c>
      <c r="F159" s="147" t="s">
        <v>389</v>
      </c>
      <c r="G159" s="148" t="s">
        <v>356</v>
      </c>
      <c r="H159" s="149">
        <v>104.17</v>
      </c>
      <c r="I159" s="150"/>
      <c r="J159" s="151">
        <f t="shared" si="40"/>
        <v>0</v>
      </c>
      <c r="K159" s="147" t="s">
        <v>129</v>
      </c>
      <c r="L159" s="27"/>
      <c r="M159" s="152" t="s">
        <v>1</v>
      </c>
      <c r="N159" s="153" t="s">
        <v>38</v>
      </c>
      <c r="O159" s="46"/>
      <c r="P159" s="142">
        <f t="shared" si="41"/>
        <v>0</v>
      </c>
      <c r="Q159" s="142">
        <v>0</v>
      </c>
      <c r="R159" s="142">
        <f t="shared" si="42"/>
        <v>0</v>
      </c>
      <c r="S159" s="142">
        <v>0</v>
      </c>
      <c r="T159" s="143">
        <f t="shared" si="43"/>
        <v>0</v>
      </c>
      <c r="AR159" s="13" t="s">
        <v>116</v>
      </c>
      <c r="AT159" s="13" t="s">
        <v>126</v>
      </c>
      <c r="AU159" s="13" t="s">
        <v>74</v>
      </c>
      <c r="AY159" s="13" t="s">
        <v>108</v>
      </c>
      <c r="BE159" s="144">
        <f t="shared" si="44"/>
        <v>0</v>
      </c>
      <c r="BF159" s="144">
        <f t="shared" si="45"/>
        <v>0</v>
      </c>
      <c r="BG159" s="144">
        <f t="shared" si="46"/>
        <v>0</v>
      </c>
      <c r="BH159" s="144">
        <f t="shared" si="47"/>
        <v>0</v>
      </c>
      <c r="BI159" s="144">
        <f t="shared" si="48"/>
        <v>0</v>
      </c>
      <c r="BJ159" s="13" t="s">
        <v>72</v>
      </c>
      <c r="BK159" s="144">
        <f t="shared" si="49"/>
        <v>0</v>
      </c>
      <c r="BL159" s="13" t="s">
        <v>116</v>
      </c>
      <c r="BM159" s="13" t="s">
        <v>390</v>
      </c>
    </row>
    <row r="160" spans="2:65" s="11" customFormat="1" ht="10.199999999999999">
      <c r="B160" s="154"/>
      <c r="D160" s="155" t="s">
        <v>196</v>
      </c>
      <c r="E160" s="156" t="s">
        <v>1</v>
      </c>
      <c r="F160" s="157" t="s">
        <v>391</v>
      </c>
      <c r="H160" s="158">
        <v>104.17</v>
      </c>
      <c r="I160" s="159"/>
      <c r="L160" s="154"/>
      <c r="M160" s="160"/>
      <c r="N160" s="161"/>
      <c r="O160" s="161"/>
      <c r="P160" s="161"/>
      <c r="Q160" s="161"/>
      <c r="R160" s="161"/>
      <c r="S160" s="161"/>
      <c r="T160" s="162"/>
      <c r="AT160" s="156" t="s">
        <v>196</v>
      </c>
      <c r="AU160" s="156" t="s">
        <v>74</v>
      </c>
      <c r="AV160" s="11" t="s">
        <v>74</v>
      </c>
      <c r="AW160" s="11" t="s">
        <v>30</v>
      </c>
      <c r="AX160" s="11" t="s">
        <v>72</v>
      </c>
      <c r="AY160" s="156" t="s">
        <v>108</v>
      </c>
    </row>
    <row r="161" spans="2:65" s="1" customFormat="1" ht="14.4" customHeight="1">
      <c r="B161" s="131"/>
      <c r="C161" s="145" t="s">
        <v>392</v>
      </c>
      <c r="D161" s="145" t="s">
        <v>126</v>
      </c>
      <c r="E161" s="146" t="s">
        <v>393</v>
      </c>
      <c r="F161" s="147" t="s">
        <v>394</v>
      </c>
      <c r="G161" s="148" t="s">
        <v>356</v>
      </c>
      <c r="H161" s="149">
        <v>20.7</v>
      </c>
      <c r="I161" s="150"/>
      <c r="J161" s="151">
        <f>ROUND(I161*H161,2)</f>
        <v>0</v>
      </c>
      <c r="K161" s="147" t="s">
        <v>129</v>
      </c>
      <c r="L161" s="27"/>
      <c r="M161" s="152" t="s">
        <v>1</v>
      </c>
      <c r="N161" s="153" t="s">
        <v>38</v>
      </c>
      <c r="O161" s="46"/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3" t="s">
        <v>116</v>
      </c>
      <c r="AT161" s="13" t="s">
        <v>126</v>
      </c>
      <c r="AU161" s="13" t="s">
        <v>74</v>
      </c>
      <c r="AY161" s="13" t="s">
        <v>108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3" t="s">
        <v>72</v>
      </c>
      <c r="BK161" s="144">
        <f>ROUND(I161*H161,2)</f>
        <v>0</v>
      </c>
      <c r="BL161" s="13" t="s">
        <v>116</v>
      </c>
      <c r="BM161" s="13" t="s">
        <v>395</v>
      </c>
    </row>
    <row r="162" spans="2:65" s="11" customFormat="1" ht="10.199999999999999">
      <c r="B162" s="154"/>
      <c r="D162" s="155" t="s">
        <v>196</v>
      </c>
      <c r="E162" s="156" t="s">
        <v>1</v>
      </c>
      <c r="F162" s="157" t="s">
        <v>396</v>
      </c>
      <c r="H162" s="158">
        <v>20.7</v>
      </c>
      <c r="I162" s="159"/>
      <c r="L162" s="154"/>
      <c r="M162" s="160"/>
      <c r="N162" s="161"/>
      <c r="O162" s="161"/>
      <c r="P162" s="161"/>
      <c r="Q162" s="161"/>
      <c r="R162" s="161"/>
      <c r="S162" s="161"/>
      <c r="T162" s="162"/>
      <c r="AT162" s="156" t="s">
        <v>196</v>
      </c>
      <c r="AU162" s="156" t="s">
        <v>74</v>
      </c>
      <c r="AV162" s="11" t="s">
        <v>74</v>
      </c>
      <c r="AW162" s="11" t="s">
        <v>30</v>
      </c>
      <c r="AX162" s="11" t="s">
        <v>72</v>
      </c>
      <c r="AY162" s="156" t="s">
        <v>108</v>
      </c>
    </row>
    <row r="163" spans="2:65" s="1" customFormat="1" ht="14.4" customHeight="1">
      <c r="B163" s="131"/>
      <c r="C163" s="145" t="s">
        <v>397</v>
      </c>
      <c r="D163" s="145" t="s">
        <v>126</v>
      </c>
      <c r="E163" s="146" t="s">
        <v>398</v>
      </c>
      <c r="F163" s="147" t="s">
        <v>399</v>
      </c>
      <c r="G163" s="148" t="s">
        <v>224</v>
      </c>
      <c r="H163" s="149">
        <v>0.191</v>
      </c>
      <c r="I163" s="150"/>
      <c r="J163" s="151">
        <f>ROUND(I163*H163,2)</f>
        <v>0</v>
      </c>
      <c r="K163" s="147" t="s">
        <v>129</v>
      </c>
      <c r="L163" s="27"/>
      <c r="M163" s="152" t="s">
        <v>1</v>
      </c>
      <c r="N163" s="153" t="s">
        <v>38</v>
      </c>
      <c r="O163" s="46"/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3" t="s">
        <v>116</v>
      </c>
      <c r="AT163" s="13" t="s">
        <v>126</v>
      </c>
      <c r="AU163" s="13" t="s">
        <v>74</v>
      </c>
      <c r="AY163" s="13" t="s">
        <v>108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3" t="s">
        <v>72</v>
      </c>
      <c r="BK163" s="144">
        <f>ROUND(I163*H163,2)</f>
        <v>0</v>
      </c>
      <c r="BL163" s="13" t="s">
        <v>116</v>
      </c>
      <c r="BM163" s="13" t="s">
        <v>400</v>
      </c>
    </row>
    <row r="164" spans="2:65" s="1" customFormat="1" ht="14.4" customHeight="1">
      <c r="B164" s="131"/>
      <c r="C164" s="145" t="s">
        <v>401</v>
      </c>
      <c r="D164" s="145" t="s">
        <v>126</v>
      </c>
      <c r="E164" s="146" t="s">
        <v>402</v>
      </c>
      <c r="F164" s="147" t="s">
        <v>403</v>
      </c>
      <c r="G164" s="148" t="s">
        <v>224</v>
      </c>
      <c r="H164" s="149">
        <v>0.191</v>
      </c>
      <c r="I164" s="150"/>
      <c r="J164" s="151">
        <f>ROUND(I164*H164,2)</f>
        <v>0</v>
      </c>
      <c r="K164" s="147" t="s">
        <v>129</v>
      </c>
      <c r="L164" s="27"/>
      <c r="M164" s="152" t="s">
        <v>1</v>
      </c>
      <c r="N164" s="153" t="s">
        <v>38</v>
      </c>
      <c r="O164" s="46"/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3" t="s">
        <v>116</v>
      </c>
      <c r="AT164" s="13" t="s">
        <v>126</v>
      </c>
      <c r="AU164" s="13" t="s">
        <v>74</v>
      </c>
      <c r="AY164" s="13" t="s">
        <v>108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3" t="s">
        <v>72</v>
      </c>
      <c r="BK164" s="144">
        <f>ROUND(I164*H164,2)</f>
        <v>0</v>
      </c>
      <c r="BL164" s="13" t="s">
        <v>116</v>
      </c>
      <c r="BM164" s="13" t="s">
        <v>404</v>
      </c>
    </row>
    <row r="165" spans="2:65" s="10" customFormat="1" ht="22.8" customHeight="1">
      <c r="B165" s="118"/>
      <c r="D165" s="119" t="s">
        <v>66</v>
      </c>
      <c r="E165" s="129" t="s">
        <v>405</v>
      </c>
      <c r="F165" s="129" t="s">
        <v>406</v>
      </c>
      <c r="I165" s="121"/>
      <c r="J165" s="130">
        <f>BK165</f>
        <v>0</v>
      </c>
      <c r="L165" s="118"/>
      <c r="M165" s="123"/>
      <c r="N165" s="124"/>
      <c r="O165" s="124"/>
      <c r="P165" s="125">
        <f>SUM(P166:P175)</f>
        <v>0</v>
      </c>
      <c r="Q165" s="124"/>
      <c r="R165" s="125">
        <f>SUM(R166:R175)</f>
        <v>3.49E-3</v>
      </c>
      <c r="S165" s="124"/>
      <c r="T165" s="126">
        <f>SUM(T166:T175)</f>
        <v>0</v>
      </c>
      <c r="AR165" s="119" t="s">
        <v>74</v>
      </c>
      <c r="AT165" s="127" t="s">
        <v>66</v>
      </c>
      <c r="AU165" s="127" t="s">
        <v>72</v>
      </c>
      <c r="AY165" s="119" t="s">
        <v>108</v>
      </c>
      <c r="BK165" s="128">
        <f>SUM(BK166:BK175)</f>
        <v>0</v>
      </c>
    </row>
    <row r="166" spans="2:65" s="1" customFormat="1" ht="14.4" customHeight="1">
      <c r="B166" s="131"/>
      <c r="C166" s="145" t="s">
        <v>407</v>
      </c>
      <c r="D166" s="145" t="s">
        <v>126</v>
      </c>
      <c r="E166" s="146" t="s">
        <v>408</v>
      </c>
      <c r="F166" s="147" t="s">
        <v>409</v>
      </c>
      <c r="G166" s="148" t="s">
        <v>164</v>
      </c>
      <c r="H166" s="149">
        <v>10</v>
      </c>
      <c r="I166" s="150"/>
      <c r="J166" s="151">
        <f t="shared" ref="J166:J175" si="50">ROUND(I166*H166,2)</f>
        <v>0</v>
      </c>
      <c r="K166" s="147" t="s">
        <v>129</v>
      </c>
      <c r="L166" s="27"/>
      <c r="M166" s="152" t="s">
        <v>1</v>
      </c>
      <c r="N166" s="153" t="s">
        <v>38</v>
      </c>
      <c r="O166" s="46"/>
      <c r="P166" s="142">
        <f t="shared" ref="P166:P175" si="51">O166*H166</f>
        <v>0</v>
      </c>
      <c r="Q166" s="142">
        <v>0</v>
      </c>
      <c r="R166" s="142">
        <f t="shared" ref="R166:R175" si="52">Q166*H166</f>
        <v>0</v>
      </c>
      <c r="S166" s="142">
        <v>0</v>
      </c>
      <c r="T166" s="143">
        <f t="shared" ref="T166:T175" si="53">S166*H166</f>
        <v>0</v>
      </c>
      <c r="AR166" s="13" t="s">
        <v>116</v>
      </c>
      <c r="AT166" s="13" t="s">
        <v>126</v>
      </c>
      <c r="AU166" s="13" t="s">
        <v>74</v>
      </c>
      <c r="AY166" s="13" t="s">
        <v>108</v>
      </c>
      <c r="BE166" s="144">
        <f t="shared" ref="BE166:BE175" si="54">IF(N166="základní",J166,0)</f>
        <v>0</v>
      </c>
      <c r="BF166" s="144">
        <f t="shared" ref="BF166:BF175" si="55">IF(N166="snížená",J166,0)</f>
        <v>0</v>
      </c>
      <c r="BG166" s="144">
        <f t="shared" ref="BG166:BG175" si="56">IF(N166="zákl. přenesená",J166,0)</f>
        <v>0</v>
      </c>
      <c r="BH166" s="144">
        <f t="shared" ref="BH166:BH175" si="57">IF(N166="sníž. přenesená",J166,0)</f>
        <v>0</v>
      </c>
      <c r="BI166" s="144">
        <f t="shared" ref="BI166:BI175" si="58">IF(N166="nulová",J166,0)</f>
        <v>0</v>
      </c>
      <c r="BJ166" s="13" t="s">
        <v>72</v>
      </c>
      <c r="BK166" s="144">
        <f t="shared" ref="BK166:BK175" si="59">ROUND(I166*H166,2)</f>
        <v>0</v>
      </c>
      <c r="BL166" s="13" t="s">
        <v>116</v>
      </c>
      <c r="BM166" s="13" t="s">
        <v>410</v>
      </c>
    </row>
    <row r="167" spans="2:65" s="1" customFormat="1" ht="14.4" customHeight="1">
      <c r="B167" s="131"/>
      <c r="C167" s="132" t="s">
        <v>411</v>
      </c>
      <c r="D167" s="132" t="s">
        <v>111</v>
      </c>
      <c r="E167" s="133" t="s">
        <v>412</v>
      </c>
      <c r="F167" s="134" t="s">
        <v>413</v>
      </c>
      <c r="G167" s="135" t="s">
        <v>164</v>
      </c>
      <c r="H167" s="136">
        <v>10</v>
      </c>
      <c r="I167" s="137"/>
      <c r="J167" s="138">
        <f t="shared" si="50"/>
        <v>0</v>
      </c>
      <c r="K167" s="134" t="s">
        <v>129</v>
      </c>
      <c r="L167" s="139"/>
      <c r="M167" s="140" t="s">
        <v>1</v>
      </c>
      <c r="N167" s="141" t="s">
        <v>38</v>
      </c>
      <c r="O167" s="46"/>
      <c r="P167" s="142">
        <f t="shared" si="51"/>
        <v>0</v>
      </c>
      <c r="Q167" s="142">
        <v>2.3000000000000001E-4</v>
      </c>
      <c r="R167" s="142">
        <f t="shared" si="52"/>
        <v>2.3E-3</v>
      </c>
      <c r="S167" s="142">
        <v>0</v>
      </c>
      <c r="T167" s="143">
        <f t="shared" si="53"/>
        <v>0</v>
      </c>
      <c r="AR167" s="13" t="s">
        <v>115</v>
      </c>
      <c r="AT167" s="13" t="s">
        <v>111</v>
      </c>
      <c r="AU167" s="13" t="s">
        <v>74</v>
      </c>
      <c r="AY167" s="13" t="s">
        <v>108</v>
      </c>
      <c r="BE167" s="144">
        <f t="shared" si="54"/>
        <v>0</v>
      </c>
      <c r="BF167" s="144">
        <f t="shared" si="55"/>
        <v>0</v>
      </c>
      <c r="BG167" s="144">
        <f t="shared" si="56"/>
        <v>0</v>
      </c>
      <c r="BH167" s="144">
        <f t="shared" si="57"/>
        <v>0</v>
      </c>
      <c r="BI167" s="144">
        <f t="shared" si="58"/>
        <v>0</v>
      </c>
      <c r="BJ167" s="13" t="s">
        <v>72</v>
      </c>
      <c r="BK167" s="144">
        <f t="shared" si="59"/>
        <v>0</v>
      </c>
      <c r="BL167" s="13" t="s">
        <v>116</v>
      </c>
      <c r="BM167" s="13" t="s">
        <v>414</v>
      </c>
    </row>
    <row r="168" spans="2:65" s="1" customFormat="1" ht="14.4" customHeight="1">
      <c r="B168" s="131"/>
      <c r="C168" s="145" t="s">
        <v>415</v>
      </c>
      <c r="D168" s="145" t="s">
        <v>126</v>
      </c>
      <c r="E168" s="146" t="s">
        <v>416</v>
      </c>
      <c r="F168" s="147" t="s">
        <v>417</v>
      </c>
      <c r="G168" s="148" t="s">
        <v>114</v>
      </c>
      <c r="H168" s="149">
        <v>1</v>
      </c>
      <c r="I168" s="150"/>
      <c r="J168" s="151">
        <f t="shared" si="50"/>
        <v>0</v>
      </c>
      <c r="K168" s="147" t="s">
        <v>129</v>
      </c>
      <c r="L168" s="27"/>
      <c r="M168" s="152" t="s">
        <v>1</v>
      </c>
      <c r="N168" s="153" t="s">
        <v>38</v>
      </c>
      <c r="O168" s="46"/>
      <c r="P168" s="142">
        <f t="shared" si="51"/>
        <v>0</v>
      </c>
      <c r="Q168" s="142">
        <v>0</v>
      </c>
      <c r="R168" s="142">
        <f t="shared" si="52"/>
        <v>0</v>
      </c>
      <c r="S168" s="142">
        <v>0</v>
      </c>
      <c r="T168" s="143">
        <f t="shared" si="53"/>
        <v>0</v>
      </c>
      <c r="AR168" s="13" t="s">
        <v>116</v>
      </c>
      <c r="AT168" s="13" t="s">
        <v>126</v>
      </c>
      <c r="AU168" s="13" t="s">
        <v>74</v>
      </c>
      <c r="AY168" s="13" t="s">
        <v>108</v>
      </c>
      <c r="BE168" s="144">
        <f t="shared" si="54"/>
        <v>0</v>
      </c>
      <c r="BF168" s="144">
        <f t="shared" si="55"/>
        <v>0</v>
      </c>
      <c r="BG168" s="144">
        <f t="shared" si="56"/>
        <v>0</v>
      </c>
      <c r="BH168" s="144">
        <f t="shared" si="57"/>
        <v>0</v>
      </c>
      <c r="BI168" s="144">
        <f t="shared" si="58"/>
        <v>0</v>
      </c>
      <c r="BJ168" s="13" t="s">
        <v>72</v>
      </c>
      <c r="BK168" s="144">
        <f t="shared" si="59"/>
        <v>0</v>
      </c>
      <c r="BL168" s="13" t="s">
        <v>116</v>
      </c>
      <c r="BM168" s="13" t="s">
        <v>418</v>
      </c>
    </row>
    <row r="169" spans="2:65" s="1" customFormat="1" ht="14.4" customHeight="1">
      <c r="B169" s="131"/>
      <c r="C169" s="132" t="s">
        <v>419</v>
      </c>
      <c r="D169" s="132" t="s">
        <v>111</v>
      </c>
      <c r="E169" s="133" t="s">
        <v>420</v>
      </c>
      <c r="F169" s="134" t="s">
        <v>421</v>
      </c>
      <c r="G169" s="135" t="s">
        <v>114</v>
      </c>
      <c r="H169" s="136">
        <v>1</v>
      </c>
      <c r="I169" s="137"/>
      <c r="J169" s="138">
        <f t="shared" si="50"/>
        <v>0</v>
      </c>
      <c r="K169" s="134" t="s">
        <v>129</v>
      </c>
      <c r="L169" s="139"/>
      <c r="M169" s="140" t="s">
        <v>1</v>
      </c>
      <c r="N169" s="141" t="s">
        <v>38</v>
      </c>
      <c r="O169" s="46"/>
      <c r="P169" s="142">
        <f t="shared" si="51"/>
        <v>0</v>
      </c>
      <c r="Q169" s="142">
        <v>2.0000000000000002E-5</v>
      </c>
      <c r="R169" s="142">
        <f t="shared" si="52"/>
        <v>2.0000000000000002E-5</v>
      </c>
      <c r="S169" s="142">
        <v>0</v>
      </c>
      <c r="T169" s="143">
        <f t="shared" si="53"/>
        <v>0</v>
      </c>
      <c r="AR169" s="13" t="s">
        <v>115</v>
      </c>
      <c r="AT169" s="13" t="s">
        <v>111</v>
      </c>
      <c r="AU169" s="13" t="s">
        <v>74</v>
      </c>
      <c r="AY169" s="13" t="s">
        <v>108</v>
      </c>
      <c r="BE169" s="144">
        <f t="shared" si="54"/>
        <v>0</v>
      </c>
      <c r="BF169" s="144">
        <f t="shared" si="55"/>
        <v>0</v>
      </c>
      <c r="BG169" s="144">
        <f t="shared" si="56"/>
        <v>0</v>
      </c>
      <c r="BH169" s="144">
        <f t="shared" si="57"/>
        <v>0</v>
      </c>
      <c r="BI169" s="144">
        <f t="shared" si="58"/>
        <v>0</v>
      </c>
      <c r="BJ169" s="13" t="s">
        <v>72</v>
      </c>
      <c r="BK169" s="144">
        <f t="shared" si="59"/>
        <v>0</v>
      </c>
      <c r="BL169" s="13" t="s">
        <v>116</v>
      </c>
      <c r="BM169" s="13" t="s">
        <v>422</v>
      </c>
    </row>
    <row r="170" spans="2:65" s="1" customFormat="1" ht="14.4" customHeight="1">
      <c r="B170" s="131"/>
      <c r="C170" s="145" t="s">
        <v>423</v>
      </c>
      <c r="D170" s="145" t="s">
        <v>126</v>
      </c>
      <c r="E170" s="146" t="s">
        <v>424</v>
      </c>
      <c r="F170" s="147" t="s">
        <v>425</v>
      </c>
      <c r="G170" s="148" t="s">
        <v>164</v>
      </c>
      <c r="H170" s="149">
        <v>20</v>
      </c>
      <c r="I170" s="150"/>
      <c r="J170" s="151">
        <f t="shared" si="50"/>
        <v>0</v>
      </c>
      <c r="K170" s="147" t="s">
        <v>129</v>
      </c>
      <c r="L170" s="27"/>
      <c r="M170" s="152" t="s">
        <v>1</v>
      </c>
      <c r="N170" s="153" t="s">
        <v>38</v>
      </c>
      <c r="O170" s="46"/>
      <c r="P170" s="142">
        <f t="shared" si="51"/>
        <v>0</v>
      </c>
      <c r="Q170" s="142">
        <v>0</v>
      </c>
      <c r="R170" s="142">
        <f t="shared" si="52"/>
        <v>0</v>
      </c>
      <c r="S170" s="142">
        <v>0</v>
      </c>
      <c r="T170" s="143">
        <f t="shared" si="53"/>
        <v>0</v>
      </c>
      <c r="AR170" s="13" t="s">
        <v>116</v>
      </c>
      <c r="AT170" s="13" t="s">
        <v>126</v>
      </c>
      <c r="AU170" s="13" t="s">
        <v>74</v>
      </c>
      <c r="AY170" s="13" t="s">
        <v>108</v>
      </c>
      <c r="BE170" s="144">
        <f t="shared" si="54"/>
        <v>0</v>
      </c>
      <c r="BF170" s="144">
        <f t="shared" si="55"/>
        <v>0</v>
      </c>
      <c r="BG170" s="144">
        <f t="shared" si="56"/>
        <v>0</v>
      </c>
      <c r="BH170" s="144">
        <f t="shared" si="57"/>
        <v>0</v>
      </c>
      <c r="BI170" s="144">
        <f t="shared" si="58"/>
        <v>0</v>
      </c>
      <c r="BJ170" s="13" t="s">
        <v>72</v>
      </c>
      <c r="BK170" s="144">
        <f t="shared" si="59"/>
        <v>0</v>
      </c>
      <c r="BL170" s="13" t="s">
        <v>116</v>
      </c>
      <c r="BM170" s="13" t="s">
        <v>426</v>
      </c>
    </row>
    <row r="171" spans="2:65" s="1" customFormat="1" ht="14.4" customHeight="1">
      <c r="B171" s="131"/>
      <c r="C171" s="145" t="s">
        <v>427</v>
      </c>
      <c r="D171" s="145" t="s">
        <v>126</v>
      </c>
      <c r="E171" s="146" t="s">
        <v>428</v>
      </c>
      <c r="F171" s="147" t="s">
        <v>429</v>
      </c>
      <c r="G171" s="148" t="s">
        <v>114</v>
      </c>
      <c r="H171" s="149">
        <v>1</v>
      </c>
      <c r="I171" s="150"/>
      <c r="J171" s="151">
        <f t="shared" si="50"/>
        <v>0</v>
      </c>
      <c r="K171" s="147" t="s">
        <v>129</v>
      </c>
      <c r="L171" s="27"/>
      <c r="M171" s="152" t="s">
        <v>1</v>
      </c>
      <c r="N171" s="153" t="s">
        <v>38</v>
      </c>
      <c r="O171" s="46"/>
      <c r="P171" s="142">
        <f t="shared" si="51"/>
        <v>0</v>
      </c>
      <c r="Q171" s="142">
        <v>0</v>
      </c>
      <c r="R171" s="142">
        <f t="shared" si="52"/>
        <v>0</v>
      </c>
      <c r="S171" s="142">
        <v>0</v>
      </c>
      <c r="T171" s="143">
        <f t="shared" si="53"/>
        <v>0</v>
      </c>
      <c r="AR171" s="13" t="s">
        <v>116</v>
      </c>
      <c r="AT171" s="13" t="s">
        <v>126</v>
      </c>
      <c r="AU171" s="13" t="s">
        <v>74</v>
      </c>
      <c r="AY171" s="13" t="s">
        <v>108</v>
      </c>
      <c r="BE171" s="144">
        <f t="shared" si="54"/>
        <v>0</v>
      </c>
      <c r="BF171" s="144">
        <f t="shared" si="55"/>
        <v>0</v>
      </c>
      <c r="BG171" s="144">
        <f t="shared" si="56"/>
        <v>0</v>
      </c>
      <c r="BH171" s="144">
        <f t="shared" si="57"/>
        <v>0</v>
      </c>
      <c r="BI171" s="144">
        <f t="shared" si="58"/>
        <v>0</v>
      </c>
      <c r="BJ171" s="13" t="s">
        <v>72</v>
      </c>
      <c r="BK171" s="144">
        <f t="shared" si="59"/>
        <v>0</v>
      </c>
      <c r="BL171" s="13" t="s">
        <v>116</v>
      </c>
      <c r="BM171" s="13" t="s">
        <v>430</v>
      </c>
    </row>
    <row r="172" spans="2:65" s="1" customFormat="1" ht="14.4" customHeight="1">
      <c r="B172" s="131"/>
      <c r="C172" s="132" t="s">
        <v>431</v>
      </c>
      <c r="D172" s="132" t="s">
        <v>111</v>
      </c>
      <c r="E172" s="133" t="s">
        <v>432</v>
      </c>
      <c r="F172" s="134" t="s">
        <v>433</v>
      </c>
      <c r="G172" s="135" t="s">
        <v>164</v>
      </c>
      <c r="H172" s="136">
        <v>1</v>
      </c>
      <c r="I172" s="137"/>
      <c r="J172" s="138">
        <f t="shared" si="50"/>
        <v>0</v>
      </c>
      <c r="K172" s="134" t="s">
        <v>129</v>
      </c>
      <c r="L172" s="139"/>
      <c r="M172" s="140" t="s">
        <v>1</v>
      </c>
      <c r="N172" s="141" t="s">
        <v>38</v>
      </c>
      <c r="O172" s="46"/>
      <c r="P172" s="142">
        <f t="shared" si="51"/>
        <v>0</v>
      </c>
      <c r="Q172" s="142">
        <v>5.0000000000000002E-5</v>
      </c>
      <c r="R172" s="142">
        <f t="shared" si="52"/>
        <v>5.0000000000000002E-5</v>
      </c>
      <c r="S172" s="142">
        <v>0</v>
      </c>
      <c r="T172" s="143">
        <f t="shared" si="53"/>
        <v>0</v>
      </c>
      <c r="AR172" s="13" t="s">
        <v>115</v>
      </c>
      <c r="AT172" s="13" t="s">
        <v>111</v>
      </c>
      <c r="AU172" s="13" t="s">
        <v>74</v>
      </c>
      <c r="AY172" s="13" t="s">
        <v>108</v>
      </c>
      <c r="BE172" s="144">
        <f t="shared" si="54"/>
        <v>0</v>
      </c>
      <c r="BF172" s="144">
        <f t="shared" si="55"/>
        <v>0</v>
      </c>
      <c r="BG172" s="144">
        <f t="shared" si="56"/>
        <v>0</v>
      </c>
      <c r="BH172" s="144">
        <f t="shared" si="57"/>
        <v>0</v>
      </c>
      <c r="BI172" s="144">
        <f t="shared" si="58"/>
        <v>0</v>
      </c>
      <c r="BJ172" s="13" t="s">
        <v>72</v>
      </c>
      <c r="BK172" s="144">
        <f t="shared" si="59"/>
        <v>0</v>
      </c>
      <c r="BL172" s="13" t="s">
        <v>116</v>
      </c>
      <c r="BM172" s="13" t="s">
        <v>434</v>
      </c>
    </row>
    <row r="173" spans="2:65" s="1" customFormat="1" ht="14.4" customHeight="1">
      <c r="B173" s="131"/>
      <c r="C173" s="132" t="s">
        <v>435</v>
      </c>
      <c r="D173" s="132" t="s">
        <v>111</v>
      </c>
      <c r="E173" s="133" t="s">
        <v>436</v>
      </c>
      <c r="F173" s="134" t="s">
        <v>437</v>
      </c>
      <c r="G173" s="135" t="s">
        <v>114</v>
      </c>
      <c r="H173" s="136">
        <v>1</v>
      </c>
      <c r="I173" s="137"/>
      <c r="J173" s="138">
        <f t="shared" si="50"/>
        <v>0</v>
      </c>
      <c r="K173" s="134" t="s">
        <v>1</v>
      </c>
      <c r="L173" s="139"/>
      <c r="M173" s="140" t="s">
        <v>1</v>
      </c>
      <c r="N173" s="141" t="s">
        <v>38</v>
      </c>
      <c r="O173" s="46"/>
      <c r="P173" s="142">
        <f t="shared" si="51"/>
        <v>0</v>
      </c>
      <c r="Q173" s="142">
        <v>5.0000000000000002E-5</v>
      </c>
      <c r="R173" s="142">
        <f t="shared" si="52"/>
        <v>5.0000000000000002E-5</v>
      </c>
      <c r="S173" s="142">
        <v>0</v>
      </c>
      <c r="T173" s="143">
        <f t="shared" si="53"/>
        <v>0</v>
      </c>
      <c r="AR173" s="13" t="s">
        <v>115</v>
      </c>
      <c r="AT173" s="13" t="s">
        <v>111</v>
      </c>
      <c r="AU173" s="13" t="s">
        <v>74</v>
      </c>
      <c r="AY173" s="13" t="s">
        <v>108</v>
      </c>
      <c r="BE173" s="144">
        <f t="shared" si="54"/>
        <v>0</v>
      </c>
      <c r="BF173" s="144">
        <f t="shared" si="55"/>
        <v>0</v>
      </c>
      <c r="BG173" s="144">
        <f t="shared" si="56"/>
        <v>0</v>
      </c>
      <c r="BH173" s="144">
        <f t="shared" si="57"/>
        <v>0</v>
      </c>
      <c r="BI173" s="144">
        <f t="shared" si="58"/>
        <v>0</v>
      </c>
      <c r="BJ173" s="13" t="s">
        <v>72</v>
      </c>
      <c r="BK173" s="144">
        <f t="shared" si="59"/>
        <v>0</v>
      </c>
      <c r="BL173" s="13" t="s">
        <v>116</v>
      </c>
      <c r="BM173" s="13" t="s">
        <v>438</v>
      </c>
    </row>
    <row r="174" spans="2:65" s="1" customFormat="1" ht="14.4" customHeight="1">
      <c r="B174" s="131"/>
      <c r="C174" s="145" t="s">
        <v>439</v>
      </c>
      <c r="D174" s="145" t="s">
        <v>126</v>
      </c>
      <c r="E174" s="146" t="s">
        <v>440</v>
      </c>
      <c r="F174" s="147" t="s">
        <v>441</v>
      </c>
      <c r="G174" s="148" t="s">
        <v>114</v>
      </c>
      <c r="H174" s="149">
        <v>1</v>
      </c>
      <c r="I174" s="150"/>
      <c r="J174" s="151">
        <f t="shared" si="50"/>
        <v>0</v>
      </c>
      <c r="K174" s="147" t="s">
        <v>1</v>
      </c>
      <c r="L174" s="27"/>
      <c r="M174" s="152" t="s">
        <v>1</v>
      </c>
      <c r="N174" s="153" t="s">
        <v>38</v>
      </c>
      <c r="O174" s="46"/>
      <c r="P174" s="142">
        <f t="shared" si="51"/>
        <v>0</v>
      </c>
      <c r="Q174" s="142">
        <v>0</v>
      </c>
      <c r="R174" s="142">
        <f t="shared" si="52"/>
        <v>0</v>
      </c>
      <c r="S174" s="142">
        <v>0</v>
      </c>
      <c r="T174" s="143">
        <f t="shared" si="53"/>
        <v>0</v>
      </c>
      <c r="AR174" s="13" t="s">
        <v>116</v>
      </c>
      <c r="AT174" s="13" t="s">
        <v>126</v>
      </c>
      <c r="AU174" s="13" t="s">
        <v>74</v>
      </c>
      <c r="AY174" s="13" t="s">
        <v>108</v>
      </c>
      <c r="BE174" s="144">
        <f t="shared" si="54"/>
        <v>0</v>
      </c>
      <c r="BF174" s="144">
        <f t="shared" si="55"/>
        <v>0</v>
      </c>
      <c r="BG174" s="144">
        <f t="shared" si="56"/>
        <v>0</v>
      </c>
      <c r="BH174" s="144">
        <f t="shared" si="57"/>
        <v>0</v>
      </c>
      <c r="BI174" s="144">
        <f t="shared" si="58"/>
        <v>0</v>
      </c>
      <c r="BJ174" s="13" t="s">
        <v>72</v>
      </c>
      <c r="BK174" s="144">
        <f t="shared" si="59"/>
        <v>0</v>
      </c>
      <c r="BL174" s="13" t="s">
        <v>116</v>
      </c>
      <c r="BM174" s="13" t="s">
        <v>442</v>
      </c>
    </row>
    <row r="175" spans="2:65" s="1" customFormat="1" ht="14.4" customHeight="1">
      <c r="B175" s="131"/>
      <c r="C175" s="132" t="s">
        <v>443</v>
      </c>
      <c r="D175" s="132" t="s">
        <v>111</v>
      </c>
      <c r="E175" s="133" t="s">
        <v>444</v>
      </c>
      <c r="F175" s="134" t="s">
        <v>445</v>
      </c>
      <c r="G175" s="135" t="s">
        <v>114</v>
      </c>
      <c r="H175" s="136">
        <v>1</v>
      </c>
      <c r="I175" s="137"/>
      <c r="J175" s="138">
        <f t="shared" si="50"/>
        <v>0</v>
      </c>
      <c r="K175" s="134" t="s">
        <v>1</v>
      </c>
      <c r="L175" s="139"/>
      <c r="M175" s="140" t="s">
        <v>1</v>
      </c>
      <c r="N175" s="141" t="s">
        <v>38</v>
      </c>
      <c r="O175" s="46"/>
      <c r="P175" s="142">
        <f t="shared" si="51"/>
        <v>0</v>
      </c>
      <c r="Q175" s="142">
        <v>1.07E-3</v>
      </c>
      <c r="R175" s="142">
        <f t="shared" si="52"/>
        <v>1.07E-3</v>
      </c>
      <c r="S175" s="142">
        <v>0</v>
      </c>
      <c r="T175" s="143">
        <f t="shared" si="53"/>
        <v>0</v>
      </c>
      <c r="AR175" s="13" t="s">
        <v>115</v>
      </c>
      <c r="AT175" s="13" t="s">
        <v>111</v>
      </c>
      <c r="AU175" s="13" t="s">
        <v>74</v>
      </c>
      <c r="AY175" s="13" t="s">
        <v>108</v>
      </c>
      <c r="BE175" s="144">
        <f t="shared" si="54"/>
        <v>0</v>
      </c>
      <c r="BF175" s="144">
        <f t="shared" si="55"/>
        <v>0</v>
      </c>
      <c r="BG175" s="144">
        <f t="shared" si="56"/>
        <v>0</v>
      </c>
      <c r="BH175" s="144">
        <f t="shared" si="57"/>
        <v>0</v>
      </c>
      <c r="BI175" s="144">
        <f t="shared" si="58"/>
        <v>0</v>
      </c>
      <c r="BJ175" s="13" t="s">
        <v>72</v>
      </c>
      <c r="BK175" s="144">
        <f t="shared" si="59"/>
        <v>0</v>
      </c>
      <c r="BL175" s="13" t="s">
        <v>116</v>
      </c>
      <c r="BM175" s="13" t="s">
        <v>446</v>
      </c>
    </row>
    <row r="176" spans="2:65" s="10" customFormat="1" ht="22.8" customHeight="1">
      <c r="B176" s="118"/>
      <c r="D176" s="119" t="s">
        <v>66</v>
      </c>
      <c r="E176" s="129" t="s">
        <v>447</v>
      </c>
      <c r="F176" s="129" t="s">
        <v>448</v>
      </c>
      <c r="I176" s="121"/>
      <c r="J176" s="130">
        <f>BK176</f>
        <v>0</v>
      </c>
      <c r="L176" s="118"/>
      <c r="M176" s="123"/>
      <c r="N176" s="124"/>
      <c r="O176" s="124"/>
      <c r="P176" s="125">
        <f>SUM(P177:P178)</f>
        <v>0</v>
      </c>
      <c r="Q176" s="124"/>
      <c r="R176" s="125">
        <f>SUM(R177:R178)</f>
        <v>1.524E-2</v>
      </c>
      <c r="S176" s="124"/>
      <c r="T176" s="126">
        <f>SUM(T177:T178)</f>
        <v>0</v>
      </c>
      <c r="AR176" s="119" t="s">
        <v>74</v>
      </c>
      <c r="AT176" s="127" t="s">
        <v>66</v>
      </c>
      <c r="AU176" s="127" t="s">
        <v>72</v>
      </c>
      <c r="AY176" s="119" t="s">
        <v>108</v>
      </c>
      <c r="BK176" s="128">
        <f>SUM(BK177:BK178)</f>
        <v>0</v>
      </c>
    </row>
    <row r="177" spans="2:65" s="1" customFormat="1" ht="14.4" customHeight="1">
      <c r="B177" s="131"/>
      <c r="C177" s="145" t="s">
        <v>449</v>
      </c>
      <c r="D177" s="145" t="s">
        <v>126</v>
      </c>
      <c r="E177" s="146" t="s">
        <v>450</v>
      </c>
      <c r="F177" s="147" t="s">
        <v>451</v>
      </c>
      <c r="G177" s="148" t="s">
        <v>452</v>
      </c>
      <c r="H177" s="149">
        <v>12</v>
      </c>
      <c r="I177" s="150"/>
      <c r="J177" s="151">
        <f>ROUND(I177*H177,2)</f>
        <v>0</v>
      </c>
      <c r="K177" s="147" t="s">
        <v>129</v>
      </c>
      <c r="L177" s="27"/>
      <c r="M177" s="152" t="s">
        <v>1</v>
      </c>
      <c r="N177" s="153" t="s">
        <v>38</v>
      </c>
      <c r="O177" s="46"/>
      <c r="P177" s="142">
        <f>O177*H177</f>
        <v>0</v>
      </c>
      <c r="Q177" s="142">
        <v>6.9999999999999994E-5</v>
      </c>
      <c r="R177" s="142">
        <f>Q177*H177</f>
        <v>8.3999999999999993E-4</v>
      </c>
      <c r="S177" s="142">
        <v>0</v>
      </c>
      <c r="T177" s="143">
        <f>S177*H177</f>
        <v>0</v>
      </c>
      <c r="AR177" s="13" t="s">
        <v>116</v>
      </c>
      <c r="AT177" s="13" t="s">
        <v>126</v>
      </c>
      <c r="AU177" s="13" t="s">
        <v>74</v>
      </c>
      <c r="AY177" s="13" t="s">
        <v>108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3" t="s">
        <v>72</v>
      </c>
      <c r="BK177" s="144">
        <f>ROUND(I177*H177,2)</f>
        <v>0</v>
      </c>
      <c r="BL177" s="13" t="s">
        <v>116</v>
      </c>
      <c r="BM177" s="13" t="s">
        <v>453</v>
      </c>
    </row>
    <row r="178" spans="2:65" s="1" customFormat="1" ht="14.4" customHeight="1">
      <c r="B178" s="131"/>
      <c r="C178" s="132" t="s">
        <v>454</v>
      </c>
      <c r="D178" s="132" t="s">
        <v>111</v>
      </c>
      <c r="E178" s="133" t="s">
        <v>455</v>
      </c>
      <c r="F178" s="134" t="s">
        <v>456</v>
      </c>
      <c r="G178" s="135" t="s">
        <v>457</v>
      </c>
      <c r="H178" s="136">
        <v>12</v>
      </c>
      <c r="I178" s="137"/>
      <c r="J178" s="138">
        <f>ROUND(I178*H178,2)</f>
        <v>0</v>
      </c>
      <c r="K178" s="134" t="s">
        <v>1</v>
      </c>
      <c r="L178" s="139"/>
      <c r="M178" s="140" t="s">
        <v>1</v>
      </c>
      <c r="N178" s="141" t="s">
        <v>38</v>
      </c>
      <c r="O178" s="46"/>
      <c r="P178" s="142">
        <f>O178*H178</f>
        <v>0</v>
      </c>
      <c r="Q178" s="142">
        <v>1.1999999999999999E-3</v>
      </c>
      <c r="R178" s="142">
        <f>Q178*H178</f>
        <v>1.44E-2</v>
      </c>
      <c r="S178" s="142">
        <v>0</v>
      </c>
      <c r="T178" s="143">
        <f>S178*H178</f>
        <v>0</v>
      </c>
      <c r="AR178" s="13" t="s">
        <v>115</v>
      </c>
      <c r="AT178" s="13" t="s">
        <v>111</v>
      </c>
      <c r="AU178" s="13" t="s">
        <v>74</v>
      </c>
      <c r="AY178" s="13" t="s">
        <v>108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3" t="s">
        <v>72</v>
      </c>
      <c r="BK178" s="144">
        <f>ROUND(I178*H178,2)</f>
        <v>0</v>
      </c>
      <c r="BL178" s="13" t="s">
        <v>116</v>
      </c>
      <c r="BM178" s="13" t="s">
        <v>458</v>
      </c>
    </row>
    <row r="179" spans="2:65" s="10" customFormat="1" ht="22.8" customHeight="1">
      <c r="B179" s="118"/>
      <c r="D179" s="119" t="s">
        <v>66</v>
      </c>
      <c r="E179" s="129" t="s">
        <v>459</v>
      </c>
      <c r="F179" s="129" t="s">
        <v>460</v>
      </c>
      <c r="I179" s="121"/>
      <c r="J179" s="130">
        <f>BK179</f>
        <v>0</v>
      </c>
      <c r="L179" s="118"/>
      <c r="M179" s="123"/>
      <c r="N179" s="124"/>
      <c r="O179" s="124"/>
      <c r="P179" s="125">
        <f>SUM(P180:P185)</f>
        <v>0</v>
      </c>
      <c r="Q179" s="124"/>
      <c r="R179" s="125">
        <f>SUM(R180:R185)</f>
        <v>6.6736800000000013E-2</v>
      </c>
      <c r="S179" s="124"/>
      <c r="T179" s="126">
        <f>SUM(T180:T185)</f>
        <v>0</v>
      </c>
      <c r="AR179" s="119" t="s">
        <v>74</v>
      </c>
      <c r="AT179" s="127" t="s">
        <v>66</v>
      </c>
      <c r="AU179" s="127" t="s">
        <v>72</v>
      </c>
      <c r="AY179" s="119" t="s">
        <v>108</v>
      </c>
      <c r="BK179" s="128">
        <f>SUM(BK180:BK185)</f>
        <v>0</v>
      </c>
    </row>
    <row r="180" spans="2:65" s="1" customFormat="1" ht="14.4" customHeight="1">
      <c r="B180" s="131"/>
      <c r="C180" s="145" t="s">
        <v>461</v>
      </c>
      <c r="D180" s="145" t="s">
        <v>126</v>
      </c>
      <c r="E180" s="146" t="s">
        <v>462</v>
      </c>
      <c r="F180" s="147" t="s">
        <v>463</v>
      </c>
      <c r="G180" s="148" t="s">
        <v>356</v>
      </c>
      <c r="H180" s="149">
        <v>64.17</v>
      </c>
      <c r="I180" s="150"/>
      <c r="J180" s="151">
        <f t="shared" ref="J180:J185" si="60">ROUND(I180*H180,2)</f>
        <v>0</v>
      </c>
      <c r="K180" s="147" t="s">
        <v>129</v>
      </c>
      <c r="L180" s="27"/>
      <c r="M180" s="152" t="s">
        <v>1</v>
      </c>
      <c r="N180" s="153" t="s">
        <v>38</v>
      </c>
      <c r="O180" s="46"/>
      <c r="P180" s="142">
        <f t="shared" ref="P180:P185" si="61">O180*H180</f>
        <v>0</v>
      </c>
      <c r="Q180" s="142">
        <v>9.0000000000000006E-5</v>
      </c>
      <c r="R180" s="142">
        <f t="shared" ref="R180:R185" si="62">Q180*H180</f>
        <v>5.7753000000000006E-3</v>
      </c>
      <c r="S180" s="142">
        <v>0</v>
      </c>
      <c r="T180" s="143">
        <f t="shared" ref="T180:T185" si="63">S180*H180</f>
        <v>0</v>
      </c>
      <c r="AR180" s="13" t="s">
        <v>116</v>
      </c>
      <c r="AT180" s="13" t="s">
        <v>126</v>
      </c>
      <c r="AU180" s="13" t="s">
        <v>74</v>
      </c>
      <c r="AY180" s="13" t="s">
        <v>108</v>
      </c>
      <c r="BE180" s="144">
        <f t="shared" ref="BE180:BE185" si="64">IF(N180="základní",J180,0)</f>
        <v>0</v>
      </c>
      <c r="BF180" s="144">
        <f t="shared" ref="BF180:BF185" si="65">IF(N180="snížená",J180,0)</f>
        <v>0</v>
      </c>
      <c r="BG180" s="144">
        <f t="shared" ref="BG180:BG185" si="66">IF(N180="zákl. přenesená",J180,0)</f>
        <v>0</v>
      </c>
      <c r="BH180" s="144">
        <f t="shared" ref="BH180:BH185" si="67">IF(N180="sníž. přenesená",J180,0)</f>
        <v>0</v>
      </c>
      <c r="BI180" s="144">
        <f t="shared" ref="BI180:BI185" si="68">IF(N180="nulová",J180,0)</f>
        <v>0</v>
      </c>
      <c r="BJ180" s="13" t="s">
        <v>72</v>
      </c>
      <c r="BK180" s="144">
        <f t="shared" ref="BK180:BK185" si="69">ROUND(I180*H180,2)</f>
        <v>0</v>
      </c>
      <c r="BL180" s="13" t="s">
        <v>116</v>
      </c>
      <c r="BM180" s="13" t="s">
        <v>464</v>
      </c>
    </row>
    <row r="181" spans="2:65" s="1" customFormat="1" ht="14.4" customHeight="1">
      <c r="B181" s="131"/>
      <c r="C181" s="145" t="s">
        <v>465</v>
      </c>
      <c r="D181" s="145" t="s">
        <v>126</v>
      </c>
      <c r="E181" s="146" t="s">
        <v>466</v>
      </c>
      <c r="F181" s="147" t="s">
        <v>467</v>
      </c>
      <c r="G181" s="148" t="s">
        <v>356</v>
      </c>
      <c r="H181" s="149">
        <v>64.17</v>
      </c>
      <c r="I181" s="150"/>
      <c r="J181" s="151">
        <f t="shared" si="60"/>
        <v>0</v>
      </c>
      <c r="K181" s="147" t="s">
        <v>129</v>
      </c>
      <c r="L181" s="27"/>
      <c r="M181" s="152" t="s">
        <v>1</v>
      </c>
      <c r="N181" s="153" t="s">
        <v>38</v>
      </c>
      <c r="O181" s="46"/>
      <c r="P181" s="142">
        <f t="shared" si="61"/>
        <v>0</v>
      </c>
      <c r="Q181" s="142">
        <v>2.3000000000000001E-4</v>
      </c>
      <c r="R181" s="142">
        <f t="shared" si="62"/>
        <v>1.4759100000000001E-2</v>
      </c>
      <c r="S181" s="142">
        <v>0</v>
      </c>
      <c r="T181" s="143">
        <f t="shared" si="63"/>
        <v>0</v>
      </c>
      <c r="AR181" s="13" t="s">
        <v>116</v>
      </c>
      <c r="AT181" s="13" t="s">
        <v>126</v>
      </c>
      <c r="AU181" s="13" t="s">
        <v>74</v>
      </c>
      <c r="AY181" s="13" t="s">
        <v>108</v>
      </c>
      <c r="BE181" s="144">
        <f t="shared" si="64"/>
        <v>0</v>
      </c>
      <c r="BF181" s="144">
        <f t="shared" si="65"/>
        <v>0</v>
      </c>
      <c r="BG181" s="144">
        <f t="shared" si="66"/>
        <v>0</v>
      </c>
      <c r="BH181" s="144">
        <f t="shared" si="67"/>
        <v>0</v>
      </c>
      <c r="BI181" s="144">
        <f t="shared" si="68"/>
        <v>0</v>
      </c>
      <c r="BJ181" s="13" t="s">
        <v>72</v>
      </c>
      <c r="BK181" s="144">
        <f t="shared" si="69"/>
        <v>0</v>
      </c>
      <c r="BL181" s="13" t="s">
        <v>116</v>
      </c>
      <c r="BM181" s="13" t="s">
        <v>468</v>
      </c>
    </row>
    <row r="182" spans="2:65" s="1" customFormat="1" ht="14.4" customHeight="1">
      <c r="B182" s="131"/>
      <c r="C182" s="145" t="s">
        <v>469</v>
      </c>
      <c r="D182" s="145" t="s">
        <v>126</v>
      </c>
      <c r="E182" s="146" t="s">
        <v>470</v>
      </c>
      <c r="F182" s="147" t="s">
        <v>471</v>
      </c>
      <c r="G182" s="148" t="s">
        <v>356</v>
      </c>
      <c r="H182" s="149">
        <v>64.17</v>
      </c>
      <c r="I182" s="150"/>
      <c r="J182" s="151">
        <f t="shared" si="60"/>
        <v>0</v>
      </c>
      <c r="K182" s="147" t="s">
        <v>129</v>
      </c>
      <c r="L182" s="27"/>
      <c r="M182" s="152" t="s">
        <v>1</v>
      </c>
      <c r="N182" s="153" t="s">
        <v>38</v>
      </c>
      <c r="O182" s="46"/>
      <c r="P182" s="142">
        <f t="shared" si="61"/>
        <v>0</v>
      </c>
      <c r="Q182" s="142">
        <v>0</v>
      </c>
      <c r="R182" s="142">
        <f t="shared" si="62"/>
        <v>0</v>
      </c>
      <c r="S182" s="142">
        <v>0</v>
      </c>
      <c r="T182" s="143">
        <f t="shared" si="63"/>
        <v>0</v>
      </c>
      <c r="AR182" s="13" t="s">
        <v>116</v>
      </c>
      <c r="AT182" s="13" t="s">
        <v>126</v>
      </c>
      <c r="AU182" s="13" t="s">
        <v>74</v>
      </c>
      <c r="AY182" s="13" t="s">
        <v>108</v>
      </c>
      <c r="BE182" s="144">
        <f t="shared" si="64"/>
        <v>0</v>
      </c>
      <c r="BF182" s="144">
        <f t="shared" si="65"/>
        <v>0</v>
      </c>
      <c r="BG182" s="144">
        <f t="shared" si="66"/>
        <v>0</v>
      </c>
      <c r="BH182" s="144">
        <f t="shared" si="67"/>
        <v>0</v>
      </c>
      <c r="BI182" s="144">
        <f t="shared" si="68"/>
        <v>0</v>
      </c>
      <c r="BJ182" s="13" t="s">
        <v>72</v>
      </c>
      <c r="BK182" s="144">
        <f t="shared" si="69"/>
        <v>0</v>
      </c>
      <c r="BL182" s="13" t="s">
        <v>116</v>
      </c>
      <c r="BM182" s="13" t="s">
        <v>472</v>
      </c>
    </row>
    <row r="183" spans="2:65" s="1" customFormat="1" ht="14.4" customHeight="1">
      <c r="B183" s="131"/>
      <c r="C183" s="145" t="s">
        <v>473</v>
      </c>
      <c r="D183" s="145" t="s">
        <v>126</v>
      </c>
      <c r="E183" s="146" t="s">
        <v>474</v>
      </c>
      <c r="F183" s="147" t="s">
        <v>475</v>
      </c>
      <c r="G183" s="148" t="s">
        <v>356</v>
      </c>
      <c r="H183" s="149">
        <v>64.17</v>
      </c>
      <c r="I183" s="150"/>
      <c r="J183" s="151">
        <f t="shared" si="60"/>
        <v>0</v>
      </c>
      <c r="K183" s="147" t="s">
        <v>129</v>
      </c>
      <c r="L183" s="27"/>
      <c r="M183" s="152" t="s">
        <v>1</v>
      </c>
      <c r="N183" s="153" t="s">
        <v>38</v>
      </c>
      <c r="O183" s="46"/>
      <c r="P183" s="142">
        <f t="shared" si="61"/>
        <v>0</v>
      </c>
      <c r="Q183" s="142">
        <v>4.0000000000000003E-5</v>
      </c>
      <c r="R183" s="142">
        <f t="shared" si="62"/>
        <v>2.5668000000000002E-3</v>
      </c>
      <c r="S183" s="142">
        <v>0</v>
      </c>
      <c r="T183" s="143">
        <f t="shared" si="63"/>
        <v>0</v>
      </c>
      <c r="AR183" s="13" t="s">
        <v>116</v>
      </c>
      <c r="AT183" s="13" t="s">
        <v>126</v>
      </c>
      <c r="AU183" s="13" t="s">
        <v>74</v>
      </c>
      <c r="AY183" s="13" t="s">
        <v>108</v>
      </c>
      <c r="BE183" s="144">
        <f t="shared" si="64"/>
        <v>0</v>
      </c>
      <c r="BF183" s="144">
        <f t="shared" si="65"/>
        <v>0</v>
      </c>
      <c r="BG183" s="144">
        <f t="shared" si="66"/>
        <v>0</v>
      </c>
      <c r="BH183" s="144">
        <f t="shared" si="67"/>
        <v>0</v>
      </c>
      <c r="BI183" s="144">
        <f t="shared" si="68"/>
        <v>0</v>
      </c>
      <c r="BJ183" s="13" t="s">
        <v>72</v>
      </c>
      <c r="BK183" s="144">
        <f t="shared" si="69"/>
        <v>0</v>
      </c>
      <c r="BL183" s="13" t="s">
        <v>116</v>
      </c>
      <c r="BM183" s="13" t="s">
        <v>476</v>
      </c>
    </row>
    <row r="184" spans="2:65" s="1" customFormat="1" ht="14.4" customHeight="1">
      <c r="B184" s="131"/>
      <c r="C184" s="145" t="s">
        <v>477</v>
      </c>
      <c r="D184" s="145" t="s">
        <v>126</v>
      </c>
      <c r="E184" s="146" t="s">
        <v>478</v>
      </c>
      <c r="F184" s="147" t="s">
        <v>479</v>
      </c>
      <c r="G184" s="148" t="s">
        <v>356</v>
      </c>
      <c r="H184" s="149">
        <v>64.17</v>
      </c>
      <c r="I184" s="150"/>
      <c r="J184" s="151">
        <f t="shared" si="60"/>
        <v>0</v>
      </c>
      <c r="K184" s="147" t="s">
        <v>129</v>
      </c>
      <c r="L184" s="27"/>
      <c r="M184" s="152" t="s">
        <v>1</v>
      </c>
      <c r="N184" s="153" t="s">
        <v>38</v>
      </c>
      <c r="O184" s="46"/>
      <c r="P184" s="142">
        <f t="shared" si="61"/>
        <v>0</v>
      </c>
      <c r="Q184" s="142">
        <v>2.2000000000000001E-4</v>
      </c>
      <c r="R184" s="142">
        <f t="shared" si="62"/>
        <v>1.41174E-2</v>
      </c>
      <c r="S184" s="142">
        <v>0</v>
      </c>
      <c r="T184" s="143">
        <f t="shared" si="63"/>
        <v>0</v>
      </c>
      <c r="AR184" s="13" t="s">
        <v>116</v>
      </c>
      <c r="AT184" s="13" t="s">
        <v>126</v>
      </c>
      <c r="AU184" s="13" t="s">
        <v>74</v>
      </c>
      <c r="AY184" s="13" t="s">
        <v>108</v>
      </c>
      <c r="BE184" s="144">
        <f t="shared" si="64"/>
        <v>0</v>
      </c>
      <c r="BF184" s="144">
        <f t="shared" si="65"/>
        <v>0</v>
      </c>
      <c r="BG184" s="144">
        <f t="shared" si="66"/>
        <v>0</v>
      </c>
      <c r="BH184" s="144">
        <f t="shared" si="67"/>
        <v>0</v>
      </c>
      <c r="BI184" s="144">
        <f t="shared" si="68"/>
        <v>0</v>
      </c>
      <c r="BJ184" s="13" t="s">
        <v>72</v>
      </c>
      <c r="BK184" s="144">
        <f t="shared" si="69"/>
        <v>0</v>
      </c>
      <c r="BL184" s="13" t="s">
        <v>116</v>
      </c>
      <c r="BM184" s="13" t="s">
        <v>480</v>
      </c>
    </row>
    <row r="185" spans="2:65" s="1" customFormat="1" ht="14.4" customHeight="1">
      <c r="B185" s="131"/>
      <c r="C185" s="145" t="s">
        <v>481</v>
      </c>
      <c r="D185" s="145" t="s">
        <v>126</v>
      </c>
      <c r="E185" s="146" t="s">
        <v>482</v>
      </c>
      <c r="F185" s="147" t="s">
        <v>483</v>
      </c>
      <c r="G185" s="148" t="s">
        <v>356</v>
      </c>
      <c r="H185" s="149">
        <v>64.17</v>
      </c>
      <c r="I185" s="150"/>
      <c r="J185" s="151">
        <f t="shared" si="60"/>
        <v>0</v>
      </c>
      <c r="K185" s="147" t="s">
        <v>129</v>
      </c>
      <c r="L185" s="27"/>
      <c r="M185" s="152" t="s">
        <v>1</v>
      </c>
      <c r="N185" s="153" t="s">
        <v>38</v>
      </c>
      <c r="O185" s="46"/>
      <c r="P185" s="142">
        <f t="shared" si="61"/>
        <v>0</v>
      </c>
      <c r="Q185" s="142">
        <v>4.6000000000000001E-4</v>
      </c>
      <c r="R185" s="142">
        <f t="shared" si="62"/>
        <v>2.9518200000000001E-2</v>
      </c>
      <c r="S185" s="142">
        <v>0</v>
      </c>
      <c r="T185" s="143">
        <f t="shared" si="63"/>
        <v>0</v>
      </c>
      <c r="AR185" s="13" t="s">
        <v>116</v>
      </c>
      <c r="AT185" s="13" t="s">
        <v>126</v>
      </c>
      <c r="AU185" s="13" t="s">
        <v>74</v>
      </c>
      <c r="AY185" s="13" t="s">
        <v>108</v>
      </c>
      <c r="BE185" s="144">
        <f t="shared" si="64"/>
        <v>0</v>
      </c>
      <c r="BF185" s="144">
        <f t="shared" si="65"/>
        <v>0</v>
      </c>
      <c r="BG185" s="144">
        <f t="shared" si="66"/>
        <v>0</v>
      </c>
      <c r="BH185" s="144">
        <f t="shared" si="67"/>
        <v>0</v>
      </c>
      <c r="BI185" s="144">
        <f t="shared" si="68"/>
        <v>0</v>
      </c>
      <c r="BJ185" s="13" t="s">
        <v>72</v>
      </c>
      <c r="BK185" s="144">
        <f t="shared" si="69"/>
        <v>0</v>
      </c>
      <c r="BL185" s="13" t="s">
        <v>116</v>
      </c>
      <c r="BM185" s="13" t="s">
        <v>484</v>
      </c>
    </row>
    <row r="186" spans="2:65" s="10" customFormat="1" ht="25.95" customHeight="1">
      <c r="B186" s="118"/>
      <c r="D186" s="119" t="s">
        <v>66</v>
      </c>
      <c r="E186" s="120" t="s">
        <v>485</v>
      </c>
      <c r="F186" s="120" t="s">
        <v>486</v>
      </c>
      <c r="I186" s="121"/>
      <c r="J186" s="122">
        <f>BK186</f>
        <v>0</v>
      </c>
      <c r="L186" s="118"/>
      <c r="M186" s="123"/>
      <c r="N186" s="124"/>
      <c r="O186" s="124"/>
      <c r="P186" s="125">
        <f>SUM(P187:P189)</f>
        <v>0</v>
      </c>
      <c r="Q186" s="124"/>
      <c r="R186" s="125">
        <f>SUM(R187:R189)</f>
        <v>0</v>
      </c>
      <c r="S186" s="124"/>
      <c r="T186" s="126">
        <f>SUM(T187:T189)</f>
        <v>0</v>
      </c>
      <c r="AR186" s="119" t="s">
        <v>125</v>
      </c>
      <c r="AT186" s="127" t="s">
        <v>66</v>
      </c>
      <c r="AU186" s="127" t="s">
        <v>67</v>
      </c>
      <c r="AY186" s="119" t="s">
        <v>108</v>
      </c>
      <c r="BK186" s="128">
        <f>SUM(BK187:BK189)</f>
        <v>0</v>
      </c>
    </row>
    <row r="187" spans="2:65" s="1" customFormat="1" ht="14.4" customHeight="1">
      <c r="B187" s="131"/>
      <c r="C187" s="145" t="s">
        <v>487</v>
      </c>
      <c r="D187" s="145" t="s">
        <v>126</v>
      </c>
      <c r="E187" s="146" t="s">
        <v>488</v>
      </c>
      <c r="F187" s="147" t="s">
        <v>489</v>
      </c>
      <c r="G187" s="148" t="s">
        <v>490</v>
      </c>
      <c r="H187" s="149">
        <v>16</v>
      </c>
      <c r="I187" s="150"/>
      <c r="J187" s="151">
        <f>ROUND(I187*H187,2)</f>
        <v>0</v>
      </c>
      <c r="K187" s="147" t="s">
        <v>129</v>
      </c>
      <c r="L187" s="27"/>
      <c r="M187" s="152" t="s">
        <v>1</v>
      </c>
      <c r="N187" s="153" t="s">
        <v>38</v>
      </c>
      <c r="O187" s="46"/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3" t="s">
        <v>491</v>
      </c>
      <c r="AT187" s="13" t="s">
        <v>126</v>
      </c>
      <c r="AU187" s="13" t="s">
        <v>72</v>
      </c>
      <c r="AY187" s="13" t="s">
        <v>108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3" t="s">
        <v>72</v>
      </c>
      <c r="BK187" s="144">
        <f>ROUND(I187*H187,2)</f>
        <v>0</v>
      </c>
      <c r="BL187" s="13" t="s">
        <v>491</v>
      </c>
      <c r="BM187" s="13" t="s">
        <v>492</v>
      </c>
    </row>
    <row r="188" spans="2:65" s="1" customFormat="1" ht="14.4" customHeight="1">
      <c r="B188" s="131"/>
      <c r="C188" s="145" t="s">
        <v>493</v>
      </c>
      <c r="D188" s="145" t="s">
        <v>126</v>
      </c>
      <c r="E188" s="146" t="s">
        <v>494</v>
      </c>
      <c r="F188" s="147" t="s">
        <v>495</v>
      </c>
      <c r="G188" s="148" t="s">
        <v>490</v>
      </c>
      <c r="H188" s="149">
        <v>16</v>
      </c>
      <c r="I188" s="150"/>
      <c r="J188" s="151">
        <f>ROUND(I188*H188,2)</f>
        <v>0</v>
      </c>
      <c r="K188" s="147" t="s">
        <v>129</v>
      </c>
      <c r="L188" s="27"/>
      <c r="M188" s="152" t="s">
        <v>1</v>
      </c>
      <c r="N188" s="153" t="s">
        <v>38</v>
      </c>
      <c r="O188" s="46"/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3" t="s">
        <v>491</v>
      </c>
      <c r="AT188" s="13" t="s">
        <v>126</v>
      </c>
      <c r="AU188" s="13" t="s">
        <v>72</v>
      </c>
      <c r="AY188" s="13" t="s">
        <v>108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3" t="s">
        <v>72</v>
      </c>
      <c r="BK188" s="144">
        <f>ROUND(I188*H188,2)</f>
        <v>0</v>
      </c>
      <c r="BL188" s="13" t="s">
        <v>491</v>
      </c>
      <c r="BM188" s="13" t="s">
        <v>496</v>
      </c>
    </row>
    <row r="189" spans="2:65" s="1" customFormat="1" ht="14.4" customHeight="1">
      <c r="B189" s="131"/>
      <c r="C189" s="145" t="s">
        <v>497</v>
      </c>
      <c r="D189" s="145" t="s">
        <v>126</v>
      </c>
      <c r="E189" s="146" t="s">
        <v>498</v>
      </c>
      <c r="F189" s="147" t="s">
        <v>499</v>
      </c>
      <c r="G189" s="148" t="s">
        <v>490</v>
      </c>
      <c r="H189" s="149">
        <v>24</v>
      </c>
      <c r="I189" s="150"/>
      <c r="J189" s="151">
        <f>ROUND(I189*H189,2)</f>
        <v>0</v>
      </c>
      <c r="K189" s="147" t="s">
        <v>129</v>
      </c>
      <c r="L189" s="27"/>
      <c r="M189" s="152" t="s">
        <v>1</v>
      </c>
      <c r="N189" s="153" t="s">
        <v>38</v>
      </c>
      <c r="O189" s="46"/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3" t="s">
        <v>491</v>
      </c>
      <c r="AT189" s="13" t="s">
        <v>126</v>
      </c>
      <c r="AU189" s="13" t="s">
        <v>72</v>
      </c>
      <c r="AY189" s="13" t="s">
        <v>108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3" t="s">
        <v>72</v>
      </c>
      <c r="BK189" s="144">
        <f>ROUND(I189*H189,2)</f>
        <v>0</v>
      </c>
      <c r="BL189" s="13" t="s">
        <v>491</v>
      </c>
      <c r="BM189" s="13" t="s">
        <v>500</v>
      </c>
    </row>
    <row r="190" spans="2:65" s="10" customFormat="1" ht="25.95" customHeight="1">
      <c r="B190" s="118"/>
      <c r="D190" s="119" t="s">
        <v>66</v>
      </c>
      <c r="E190" s="120" t="s">
        <v>501</v>
      </c>
      <c r="F190" s="120" t="s">
        <v>502</v>
      </c>
      <c r="I190" s="121"/>
      <c r="J190" s="122">
        <f>BK190</f>
        <v>0</v>
      </c>
      <c r="L190" s="118"/>
      <c r="M190" s="123"/>
      <c r="N190" s="124"/>
      <c r="O190" s="124"/>
      <c r="P190" s="125">
        <f>P191+P193</f>
        <v>0</v>
      </c>
      <c r="Q190" s="124"/>
      <c r="R190" s="125">
        <f>R191+R193</f>
        <v>0</v>
      </c>
      <c r="S190" s="124"/>
      <c r="T190" s="126">
        <f>T191+T193</f>
        <v>0</v>
      </c>
      <c r="AR190" s="119" t="s">
        <v>131</v>
      </c>
      <c r="AT190" s="127" t="s">
        <v>66</v>
      </c>
      <c r="AU190" s="127" t="s">
        <v>67</v>
      </c>
      <c r="AY190" s="119" t="s">
        <v>108</v>
      </c>
      <c r="BK190" s="128">
        <f>BK191+BK193</f>
        <v>0</v>
      </c>
    </row>
    <row r="191" spans="2:65" s="10" customFormat="1" ht="22.8" customHeight="1">
      <c r="B191" s="118"/>
      <c r="D191" s="119" t="s">
        <v>66</v>
      </c>
      <c r="E191" s="129" t="s">
        <v>503</v>
      </c>
      <c r="F191" s="129" t="s">
        <v>504</v>
      </c>
      <c r="I191" s="121"/>
      <c r="J191" s="130">
        <f>BK191</f>
        <v>0</v>
      </c>
      <c r="L191" s="118"/>
      <c r="M191" s="123"/>
      <c r="N191" s="124"/>
      <c r="O191" s="124"/>
      <c r="P191" s="125">
        <f>P192</f>
        <v>0</v>
      </c>
      <c r="Q191" s="124"/>
      <c r="R191" s="125">
        <f>R192</f>
        <v>0</v>
      </c>
      <c r="S191" s="124"/>
      <c r="T191" s="126">
        <f>T192</f>
        <v>0</v>
      </c>
      <c r="AR191" s="119" t="s">
        <v>131</v>
      </c>
      <c r="AT191" s="127" t="s">
        <v>66</v>
      </c>
      <c r="AU191" s="127" t="s">
        <v>72</v>
      </c>
      <c r="AY191" s="119" t="s">
        <v>108</v>
      </c>
      <c r="BK191" s="128">
        <f>BK192</f>
        <v>0</v>
      </c>
    </row>
    <row r="192" spans="2:65" s="1" customFormat="1" ht="14.4" customHeight="1">
      <c r="B192" s="131"/>
      <c r="C192" s="145" t="s">
        <v>505</v>
      </c>
      <c r="D192" s="145" t="s">
        <v>126</v>
      </c>
      <c r="E192" s="146" t="s">
        <v>506</v>
      </c>
      <c r="F192" s="147" t="s">
        <v>507</v>
      </c>
      <c r="G192" s="148" t="s">
        <v>114</v>
      </c>
      <c r="H192" s="149">
        <v>1</v>
      </c>
      <c r="I192" s="150"/>
      <c r="J192" s="151">
        <f>ROUND(I192*H192,2)</f>
        <v>0</v>
      </c>
      <c r="K192" s="147" t="s">
        <v>129</v>
      </c>
      <c r="L192" s="27"/>
      <c r="M192" s="152" t="s">
        <v>1</v>
      </c>
      <c r="N192" s="153" t="s">
        <v>38</v>
      </c>
      <c r="O192" s="46"/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3" t="s">
        <v>508</v>
      </c>
      <c r="AT192" s="13" t="s">
        <v>126</v>
      </c>
      <c r="AU192" s="13" t="s">
        <v>74</v>
      </c>
      <c r="AY192" s="13" t="s">
        <v>108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3" t="s">
        <v>72</v>
      </c>
      <c r="BK192" s="144">
        <f>ROUND(I192*H192,2)</f>
        <v>0</v>
      </c>
      <c r="BL192" s="13" t="s">
        <v>508</v>
      </c>
      <c r="BM192" s="13" t="s">
        <v>509</v>
      </c>
    </row>
    <row r="193" spans="2:65" s="10" customFormat="1" ht="22.8" customHeight="1">
      <c r="B193" s="118"/>
      <c r="D193" s="119" t="s">
        <v>66</v>
      </c>
      <c r="E193" s="129" t="s">
        <v>510</v>
      </c>
      <c r="F193" s="129" t="s">
        <v>511</v>
      </c>
      <c r="I193" s="121"/>
      <c r="J193" s="130">
        <f>BK193</f>
        <v>0</v>
      </c>
      <c r="L193" s="118"/>
      <c r="M193" s="123"/>
      <c r="N193" s="124"/>
      <c r="O193" s="124"/>
      <c r="P193" s="125">
        <f>P194</f>
        <v>0</v>
      </c>
      <c r="Q193" s="124"/>
      <c r="R193" s="125">
        <f>R194</f>
        <v>0</v>
      </c>
      <c r="S193" s="124"/>
      <c r="T193" s="126">
        <f>T194</f>
        <v>0</v>
      </c>
      <c r="AR193" s="119" t="s">
        <v>131</v>
      </c>
      <c r="AT193" s="127" t="s">
        <v>66</v>
      </c>
      <c r="AU193" s="127" t="s">
        <v>72</v>
      </c>
      <c r="AY193" s="119" t="s">
        <v>108</v>
      </c>
      <c r="BK193" s="128">
        <f>BK194</f>
        <v>0</v>
      </c>
    </row>
    <row r="194" spans="2:65" s="1" customFormat="1" ht="14.4" customHeight="1">
      <c r="B194" s="131"/>
      <c r="C194" s="145" t="s">
        <v>512</v>
      </c>
      <c r="D194" s="145" t="s">
        <v>126</v>
      </c>
      <c r="E194" s="146" t="s">
        <v>513</v>
      </c>
      <c r="F194" s="147" t="s">
        <v>514</v>
      </c>
      <c r="G194" s="148" t="s">
        <v>114</v>
      </c>
      <c r="H194" s="149">
        <v>1</v>
      </c>
      <c r="I194" s="150"/>
      <c r="J194" s="151">
        <f>ROUND(I194*H194,2)</f>
        <v>0</v>
      </c>
      <c r="K194" s="147" t="s">
        <v>129</v>
      </c>
      <c r="L194" s="27"/>
      <c r="M194" s="163" t="s">
        <v>1</v>
      </c>
      <c r="N194" s="164" t="s">
        <v>38</v>
      </c>
      <c r="O194" s="165"/>
      <c r="P194" s="166">
        <f>O194*H194</f>
        <v>0</v>
      </c>
      <c r="Q194" s="166">
        <v>0</v>
      </c>
      <c r="R194" s="166">
        <f>Q194*H194</f>
        <v>0</v>
      </c>
      <c r="S194" s="166">
        <v>0</v>
      </c>
      <c r="T194" s="167">
        <f>S194*H194</f>
        <v>0</v>
      </c>
      <c r="AR194" s="13" t="s">
        <v>508</v>
      </c>
      <c r="AT194" s="13" t="s">
        <v>126</v>
      </c>
      <c r="AU194" s="13" t="s">
        <v>74</v>
      </c>
      <c r="AY194" s="13" t="s">
        <v>108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3" t="s">
        <v>72</v>
      </c>
      <c r="BK194" s="144">
        <f>ROUND(I194*H194,2)</f>
        <v>0</v>
      </c>
      <c r="BL194" s="13" t="s">
        <v>508</v>
      </c>
      <c r="BM194" s="13" t="s">
        <v>515</v>
      </c>
    </row>
    <row r="195" spans="2:65" s="1" customFormat="1" ht="6.9" customHeight="1">
      <c r="B195" s="36"/>
      <c r="C195" s="37"/>
      <c r="D195" s="37"/>
      <c r="E195" s="37"/>
      <c r="F195" s="37"/>
      <c r="G195" s="37"/>
      <c r="H195" s="37"/>
      <c r="I195" s="92"/>
      <c r="J195" s="37"/>
      <c r="K195" s="37"/>
      <c r="L195" s="27"/>
    </row>
  </sheetData>
  <autoFilter ref="C84:K194"/>
  <mergeCells count="6">
    <mergeCell ref="L2:V2"/>
    <mergeCell ref="E7:H7"/>
    <mergeCell ref="E16:H16"/>
    <mergeCell ref="E25:H25"/>
    <mergeCell ref="E46:H46"/>
    <mergeCell ref="E77:H7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z029032020 - MŠ Roztoky 1...</vt:lpstr>
      <vt:lpstr>'Rekapitulace stavby'!Názvy_tisku</vt:lpstr>
      <vt:lpstr>'z029032020 - MŠ Roztoky 1...'!Názvy_tisku</vt:lpstr>
      <vt:lpstr>'Rekapitulace stavby'!Oblast_tisku</vt:lpstr>
      <vt:lpstr>'z029032020 - MŠ Roztoky 1...'!Oblast_tisku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</dc:creator>
  <cp:lastModifiedBy>Ing. Jan Krpata</cp:lastModifiedBy>
  <dcterms:created xsi:type="dcterms:W3CDTF">2020-03-26T13:06:27Z</dcterms:created>
  <dcterms:modified xsi:type="dcterms:W3CDTF">2020-03-26T13:06:53Z</dcterms:modified>
</cp:coreProperties>
</file>